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4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po\Documents\"/>
    </mc:Choice>
  </mc:AlternateContent>
  <bookViews>
    <workbookView xWindow="480" yWindow="45" windowWidth="11340" windowHeight="6840" tabRatio="1000"/>
  </bookViews>
  <sheets>
    <sheet name="Børn og Undervisning-drift" sheetId="29" r:id="rId1"/>
    <sheet name="Børn og Undervisning-anlæg" sheetId="35" r:id="rId2"/>
    <sheet name="Børn og Undervisning-med konton" sheetId="64" state="hidden" r:id="rId3"/>
    <sheet name="anlæg med konto nr." sheetId="65" state="hidden" r:id="rId4"/>
    <sheet name="Ark1" sheetId="41" r:id="rId5"/>
    <sheet name="Ark3" sheetId="43" r:id="rId6"/>
    <sheet name="Ark4" sheetId="44" r:id="rId7"/>
    <sheet name="Ark5" sheetId="45" r:id="rId8"/>
    <sheet name="Ark6" sheetId="46" r:id="rId9"/>
    <sheet name="Ark7" sheetId="47" r:id="rId10"/>
    <sheet name="Ark8" sheetId="48" r:id="rId11"/>
    <sheet name="Ark9" sheetId="49" r:id="rId12"/>
    <sheet name="Ark10" sheetId="50" r:id="rId13"/>
    <sheet name="Ark11" sheetId="51" r:id="rId14"/>
    <sheet name="Ark12" sheetId="52" r:id="rId15"/>
    <sheet name="Ark13" sheetId="53" r:id="rId16"/>
    <sheet name="Ark14" sheetId="54" r:id="rId17"/>
    <sheet name="Ark15" sheetId="55" r:id="rId18"/>
    <sheet name="Ark16" sheetId="56" r:id="rId19"/>
    <sheet name="Ark17" sheetId="57" r:id="rId20"/>
    <sheet name="Ark18" sheetId="58" r:id="rId21"/>
    <sheet name="Ark19" sheetId="59" r:id="rId22"/>
    <sheet name="Ark20" sheetId="60" r:id="rId23"/>
  </sheets>
  <definedNames>
    <definedName name="_xlnm.Print_Titles" localSheetId="0">'Børn og Undervisning-drift'!$6:$6</definedName>
    <definedName name="_xlnm.Print_Titles" localSheetId="2">'Børn og Undervisning-med konton'!$6:$6</definedName>
  </definedNames>
  <calcPr calcId="152511"/>
</workbook>
</file>

<file path=xl/calcChain.xml><?xml version="1.0" encoding="utf-8"?>
<calcChain xmlns="http://schemas.openxmlformats.org/spreadsheetml/2006/main">
  <c r="O154" i="64" l="1"/>
  <c r="O145" i="64"/>
  <c r="O149" i="64"/>
  <c r="O143" i="64"/>
  <c r="O132" i="64"/>
  <c r="O131" i="64"/>
  <c r="N115" i="64"/>
  <c r="N106" i="64"/>
  <c r="M110" i="64" l="1"/>
  <c r="F17" i="65" l="1"/>
  <c r="G17" i="65" s="1"/>
  <c r="F16" i="65"/>
  <c r="G16" i="65" s="1"/>
  <c r="F15" i="65"/>
  <c r="G15" i="65" s="1"/>
  <c r="F14" i="65"/>
  <c r="G14" i="65" s="1"/>
  <c r="F13" i="65"/>
  <c r="G13" i="65" s="1"/>
  <c r="F12" i="65"/>
  <c r="E11" i="65"/>
  <c r="E18" i="65" s="1"/>
  <c r="D11" i="65"/>
  <c r="F11" i="65" s="1"/>
  <c r="G11" i="65" s="1"/>
  <c r="D10" i="65"/>
  <c r="F10" i="65" s="1"/>
  <c r="G10" i="65" s="1"/>
  <c r="F9" i="65"/>
  <c r="G9" i="65" s="1"/>
  <c r="F8" i="65"/>
  <c r="G8" i="65" s="1"/>
  <c r="G18" i="65" l="1"/>
  <c r="D18" i="65"/>
  <c r="F18" i="65"/>
  <c r="M116" i="64"/>
  <c r="G149" i="64"/>
  <c r="I148" i="64"/>
  <c r="G148" i="64"/>
  <c r="I145" i="64"/>
  <c r="G145" i="64"/>
  <c r="G143" i="64"/>
  <c r="I131" i="64"/>
  <c r="G131" i="64"/>
  <c r="I130" i="64"/>
  <c r="G130" i="64"/>
  <c r="F127" i="64"/>
  <c r="E127" i="64"/>
  <c r="G123" i="64"/>
  <c r="G116" i="64"/>
  <c r="F115" i="64"/>
  <c r="E115" i="64"/>
  <c r="G108" i="64"/>
  <c r="N108" i="64" s="1"/>
  <c r="G106" i="64"/>
  <c r="I93" i="64"/>
  <c r="G93" i="64"/>
  <c r="N94" i="64" s="1"/>
  <c r="G92" i="64"/>
  <c r="G91" i="64"/>
  <c r="N91" i="64" s="1"/>
  <c r="I89" i="64"/>
  <c r="F89" i="64"/>
  <c r="E89" i="64"/>
  <c r="F88" i="64"/>
  <c r="E88" i="64"/>
  <c r="G87" i="64"/>
  <c r="G86" i="64"/>
  <c r="G85" i="64"/>
  <c r="O84" i="64" s="1"/>
  <c r="F84" i="64"/>
  <c r="E84" i="64"/>
  <c r="G83" i="64"/>
  <c r="G82" i="64"/>
  <c r="O81" i="64" s="1"/>
  <c r="F81" i="64"/>
  <c r="E81" i="64"/>
  <c r="G80" i="64"/>
  <c r="G79" i="64"/>
  <c r="O77" i="64" s="1"/>
  <c r="G78" i="64"/>
  <c r="G77" i="64"/>
  <c r="N77" i="64" s="1"/>
  <c r="G76" i="64"/>
  <c r="G75" i="64"/>
  <c r="O74" i="64" s="1"/>
  <c r="E74" i="64"/>
  <c r="G74" i="64" s="1"/>
  <c r="N74" i="64" s="1"/>
  <c r="G73" i="64"/>
  <c r="G72" i="64"/>
  <c r="O71" i="64" s="1"/>
  <c r="G71" i="64"/>
  <c r="N71" i="64" s="1"/>
  <c r="F70" i="64"/>
  <c r="G70" i="64" s="1"/>
  <c r="G69" i="64"/>
  <c r="O68" i="64" s="1"/>
  <c r="E68" i="64"/>
  <c r="G68" i="64" s="1"/>
  <c r="N68" i="64" s="1"/>
  <c r="G67" i="64"/>
  <c r="G66" i="64"/>
  <c r="O65" i="64" s="1"/>
  <c r="F65" i="64"/>
  <c r="E65" i="64"/>
  <c r="G65" i="64" s="1"/>
  <c r="N65" i="64" s="1"/>
  <c r="G64" i="64"/>
  <c r="G63" i="64"/>
  <c r="O62" i="64" s="1"/>
  <c r="G62" i="64"/>
  <c r="N62" i="64" s="1"/>
  <c r="G61" i="64"/>
  <c r="G60" i="64"/>
  <c r="O58" i="64" s="1"/>
  <c r="G59" i="64"/>
  <c r="E58" i="64"/>
  <c r="G58" i="64" s="1"/>
  <c r="N58" i="64" s="1"/>
  <c r="G57" i="64"/>
  <c r="G56" i="64"/>
  <c r="O55" i="64" s="1"/>
  <c r="G55" i="64"/>
  <c r="N55" i="64" s="1"/>
  <c r="G54" i="64"/>
  <c r="G53" i="64"/>
  <c r="O51" i="64" s="1"/>
  <c r="G52" i="64"/>
  <c r="G51" i="64"/>
  <c r="G50" i="64"/>
  <c r="G49" i="64"/>
  <c r="O48" i="64" s="1"/>
  <c r="G48" i="64"/>
  <c r="N48" i="64" s="1"/>
  <c r="G47" i="64"/>
  <c r="G46" i="64"/>
  <c r="O45" i="64" s="1"/>
  <c r="F45" i="64"/>
  <c r="E45" i="64"/>
  <c r="G44" i="64"/>
  <c r="G43" i="64"/>
  <c r="O42" i="64" s="1"/>
  <c r="G42" i="64"/>
  <c r="N42" i="64" s="1"/>
  <c r="G41" i="64"/>
  <c r="G40" i="64"/>
  <c r="O39" i="64" s="1"/>
  <c r="G39" i="64"/>
  <c r="N39" i="64" s="1"/>
  <c r="G38" i="64"/>
  <c r="I37" i="64"/>
  <c r="F37" i="64"/>
  <c r="E37" i="64"/>
  <c r="F36" i="64"/>
  <c r="E36" i="64"/>
  <c r="G35" i="64"/>
  <c r="N35" i="64" s="1"/>
  <c r="G34" i="64"/>
  <c r="G33" i="64"/>
  <c r="G32" i="64"/>
  <c r="O31" i="64" s="1"/>
  <c r="F31" i="64"/>
  <c r="G31" i="64" s="1"/>
  <c r="N31" i="64" s="1"/>
  <c r="G30" i="64"/>
  <c r="G29" i="64"/>
  <c r="O28" i="64" s="1"/>
  <c r="F28" i="64"/>
  <c r="E28" i="64"/>
  <c r="G27" i="64"/>
  <c r="G26" i="64"/>
  <c r="O25" i="64" s="1"/>
  <c r="F25" i="64"/>
  <c r="E25" i="64"/>
  <c r="G23" i="64"/>
  <c r="G22" i="64"/>
  <c r="G21" i="64"/>
  <c r="G20" i="64"/>
  <c r="G19" i="64"/>
  <c r="G18" i="64"/>
  <c r="G17" i="64"/>
  <c r="F16" i="64"/>
  <c r="E16" i="64"/>
  <c r="G15" i="64"/>
  <c r="G14" i="64"/>
  <c r="F13" i="64"/>
  <c r="E13" i="64"/>
  <c r="G12" i="64"/>
  <c r="G11" i="64"/>
  <c r="G10" i="64"/>
  <c r="G9" i="64"/>
  <c r="I93" i="29"/>
  <c r="I104" i="29"/>
  <c r="I107" i="29"/>
  <c r="I110" i="29" s="1"/>
  <c r="I106" i="29"/>
  <c r="I103" i="29"/>
  <c r="I89" i="29"/>
  <c r="I37" i="29"/>
  <c r="G98" i="29"/>
  <c r="G13" i="64" l="1"/>
  <c r="N51" i="64"/>
  <c r="G36" i="64"/>
  <c r="G25" i="64"/>
  <c r="N25" i="64" s="1"/>
  <c r="G28" i="64"/>
  <c r="N28" i="64" s="1"/>
  <c r="G88" i="64"/>
  <c r="N88" i="64" s="1"/>
  <c r="I151" i="64"/>
  <c r="G37" i="64"/>
  <c r="G84" i="64"/>
  <c r="N84" i="64" s="1"/>
  <c r="G89" i="64"/>
  <c r="G45" i="64"/>
  <c r="G81" i="64"/>
  <c r="N81" i="64" s="1"/>
  <c r="G16" i="64"/>
  <c r="E151" i="64"/>
  <c r="F151" i="64"/>
  <c r="G108" i="29"/>
  <c r="F89" i="29"/>
  <c r="E89" i="29"/>
  <c r="F88" i="29"/>
  <c r="E88" i="29"/>
  <c r="G88" i="29" s="1"/>
  <c r="G89" i="29" l="1"/>
  <c r="O35" i="64"/>
  <c r="O92" i="64" s="1"/>
  <c r="O116" i="64" s="1"/>
  <c r="O155" i="64" s="1"/>
  <c r="G151" i="64"/>
  <c r="G156" i="64" s="1"/>
  <c r="N45" i="64"/>
  <c r="N92" i="64"/>
  <c r="N116" i="64" s="1"/>
  <c r="G107" i="29"/>
  <c r="G106" i="29"/>
  <c r="G105" i="29"/>
  <c r="G104" i="29"/>
  <c r="G103" i="29"/>
  <c r="F101" i="29"/>
  <c r="E101" i="29"/>
  <c r="G100" i="29"/>
  <c r="F97" i="29"/>
  <c r="E97" i="29"/>
  <c r="G96" i="29"/>
  <c r="G94" i="29"/>
  <c r="G93" i="29"/>
  <c r="F17" i="35"/>
  <c r="G17" i="35" s="1"/>
  <c r="F16" i="35"/>
  <c r="G16" i="35" s="1"/>
  <c r="F15" i="35"/>
  <c r="G15" i="35" s="1"/>
  <c r="F14" i="35"/>
  <c r="G14" i="35" s="1"/>
  <c r="F13" i="35"/>
  <c r="G13" i="35" s="1"/>
  <c r="F12" i="35"/>
  <c r="E11" i="35"/>
  <c r="E18" i="35" s="1"/>
  <c r="D11" i="35"/>
  <c r="D10" i="35"/>
  <c r="F10" i="35" s="1"/>
  <c r="G10" i="35" s="1"/>
  <c r="F9" i="35"/>
  <c r="G9" i="35" s="1"/>
  <c r="F8" i="35"/>
  <c r="G8" i="35" s="1"/>
  <c r="N155" i="64" l="1"/>
  <c r="Q116" i="64"/>
  <c r="P155" i="64"/>
  <c r="F18" i="35"/>
  <c r="D18" i="35"/>
  <c r="F11" i="35"/>
  <c r="G11" i="35" s="1"/>
  <c r="G18" i="35" s="1"/>
  <c r="F84" i="29"/>
  <c r="E84" i="29"/>
  <c r="F81" i="29"/>
  <c r="E81" i="29"/>
  <c r="E74" i="29"/>
  <c r="F70" i="29"/>
  <c r="E68" i="29"/>
  <c r="F65" i="29"/>
  <c r="E65" i="29"/>
  <c r="E58" i="29"/>
  <c r="F45" i="29"/>
  <c r="E45" i="29"/>
  <c r="F37" i="29"/>
  <c r="E37" i="29"/>
  <c r="F36" i="29"/>
  <c r="E36" i="29"/>
  <c r="F31" i="29"/>
  <c r="F28" i="29"/>
  <c r="E28" i="29"/>
  <c r="F25" i="29"/>
  <c r="E25" i="29"/>
  <c r="F16" i="29"/>
  <c r="E16" i="29"/>
  <c r="F13" i="29"/>
  <c r="E13" i="29"/>
  <c r="G37" i="29" l="1"/>
  <c r="G48" i="29" l="1"/>
  <c r="G18" i="29" l="1"/>
  <c r="G16" i="29"/>
  <c r="E110" i="29" l="1"/>
  <c r="G9" i="29"/>
  <c r="G92" i="29" l="1"/>
  <c r="G76" i="29" l="1"/>
  <c r="G34" i="29" l="1"/>
  <c r="G12" i="29" l="1"/>
  <c r="G86" i="29" l="1"/>
  <c r="G83" i="29"/>
  <c r="G80" i="29"/>
  <c r="G73" i="29"/>
  <c r="G67" i="29"/>
  <c r="G64" i="29"/>
  <c r="G61" i="29"/>
  <c r="G57" i="29"/>
  <c r="G54" i="29"/>
  <c r="G50" i="29"/>
  <c r="G47" i="29"/>
  <c r="G44" i="29"/>
  <c r="G41" i="29"/>
  <c r="G33" i="29"/>
  <c r="G30" i="29"/>
  <c r="G27" i="29"/>
  <c r="F110" i="29" l="1"/>
  <c r="G11" i="29"/>
  <c r="G13" i="29"/>
  <c r="G14" i="29"/>
  <c r="G15" i="29"/>
  <c r="G17" i="29"/>
  <c r="G19" i="29"/>
  <c r="G20" i="29"/>
  <c r="G21" i="29"/>
  <c r="G22" i="29"/>
  <c r="G23" i="29"/>
  <c r="G25" i="29"/>
  <c r="G26" i="29"/>
  <c r="G28" i="29"/>
  <c r="G29" i="29"/>
  <c r="G31" i="29"/>
  <c r="G32" i="29"/>
  <c r="G35" i="29"/>
  <c r="G36" i="29"/>
  <c r="G38" i="29"/>
  <c r="G39" i="29"/>
  <c r="G40" i="29"/>
  <c r="G42" i="29"/>
  <c r="G43" i="29"/>
  <c r="G45" i="29"/>
  <c r="G46" i="29"/>
  <c r="G49" i="29"/>
  <c r="G51" i="29"/>
  <c r="G52" i="29"/>
  <c r="G53" i="29"/>
  <c r="G55" i="29"/>
  <c r="G56" i="29"/>
  <c r="G58" i="29"/>
  <c r="G59" i="29"/>
  <c r="G60" i="29"/>
  <c r="G62" i="29"/>
  <c r="G63" i="29"/>
  <c r="G65" i="29"/>
  <c r="G66" i="29"/>
  <c r="G68" i="29"/>
  <c r="G69" i="29"/>
  <c r="G70" i="29"/>
  <c r="G71" i="29"/>
  <c r="G72" i="29"/>
  <c r="G74" i="29"/>
  <c r="G75" i="29"/>
  <c r="G77" i="29"/>
  <c r="G78" i="29"/>
  <c r="G79" i="29"/>
  <c r="G81" i="29"/>
  <c r="G82" i="29"/>
  <c r="G84" i="29"/>
  <c r="G85" i="29"/>
  <c r="G87" i="29"/>
  <c r="G91" i="29"/>
  <c r="G10" i="29"/>
  <c r="G110" i="29" l="1"/>
  <c r="G115" i="29" s="1"/>
</calcChain>
</file>

<file path=xl/sharedStrings.xml><?xml version="1.0" encoding="utf-8"?>
<sst xmlns="http://schemas.openxmlformats.org/spreadsheetml/2006/main" count="746" uniqueCount="361">
  <si>
    <t>Udvalg: Børn og Undervisning</t>
  </si>
  <si>
    <t>Drift</t>
  </si>
  <si>
    <t>Anlæg</t>
  </si>
  <si>
    <t>+ = overskud,     - =  underskud</t>
  </si>
  <si>
    <t>Indenfor rammen:</t>
  </si>
  <si>
    <t>Konto 
(sted)</t>
  </si>
  <si>
    <t>Oksbøl Børnehave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</si>
  <si>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</si>
  <si>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</si>
  <si>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</si>
  <si>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</si>
  <si>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</si>
  <si>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</si>
  <si>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</si>
  <si>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</si>
  <si>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</si>
  <si>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</si>
  <si>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</si>
  <si>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</si>
  <si>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</si>
  <si>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</si>
  <si>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</si>
  <si>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</si>
  <si>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</si>
  <si>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</si>
  <si>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</si>
  <si>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</si>
  <si>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</si>
  <si>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</si>
  <si>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</si>
  <si>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</si>
  <si>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</si>
  <si>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</si>
  <si>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</si>
  <si>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</si>
  <si>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</si>
  <si>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</si>
  <si>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</si>
  <si>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</si>
  <si>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</si>
  <si>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</si>
  <si>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</si>
  <si>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</si>
  <si>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</si>
  <si>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</si>
  <si>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</si>
  <si>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Thorstrup SFO</t>
  </si>
  <si>
    <t>Dagplejen</t>
  </si>
  <si>
    <t>Varde Vest</t>
  </si>
  <si>
    <t>Firkløveret</t>
  </si>
  <si>
    <t>Børneuniverset</t>
  </si>
  <si>
    <t>Blåbjergegnens dagtilbud</t>
  </si>
  <si>
    <t>Daginst. Skovbrynet</t>
  </si>
  <si>
    <t>Go´mad til børn</t>
  </si>
  <si>
    <t>Samuelsgårdens SFO 1</t>
  </si>
  <si>
    <t>Ølgod Skole</t>
  </si>
  <si>
    <t>Ølgod Skole SFO</t>
  </si>
  <si>
    <t>Dok. nr:</t>
  </si>
  <si>
    <t>Aftaleholder/område:</t>
  </si>
  <si>
    <t>301 m. fl.</t>
  </si>
  <si>
    <t>510 m. fl.</t>
  </si>
  <si>
    <t>Budgetoverførsel i alt</t>
  </si>
  <si>
    <t>IT afdeling</t>
  </si>
  <si>
    <t>301881</t>
  </si>
  <si>
    <t>375801</t>
  </si>
  <si>
    <t>Alsev Juniorklub</t>
  </si>
  <si>
    <t>Brorsonskolen Juniorklub</t>
  </si>
  <si>
    <t>Horne Juniorklub</t>
  </si>
  <si>
    <t>Janderup Juniorklub</t>
  </si>
  <si>
    <t>Lunde-Kvong Juniorklub</t>
  </si>
  <si>
    <t>Lykkesgårds. Juniorklub</t>
  </si>
  <si>
    <t>Nordenskov Juniorklub</t>
  </si>
  <si>
    <t>Næsbjerg Juniorklub</t>
  </si>
  <si>
    <t>Nørre Nebel Juniorklub</t>
  </si>
  <si>
    <t>Outrup Juniorklub</t>
  </si>
  <si>
    <t xml:space="preserve">Jacobi, Juniorklubben </t>
  </si>
  <si>
    <t>Starup Juniorklub</t>
  </si>
  <si>
    <t>Tistrup Juniorklub</t>
  </si>
  <si>
    <t>Ølgod Juniorklub</t>
  </si>
  <si>
    <t>Årre Juniorklub</t>
  </si>
  <si>
    <t>Ansager Juniorklub</t>
  </si>
  <si>
    <t>Thorstrup Juniorklub</t>
  </si>
  <si>
    <t>Personale - Pau-elever</t>
  </si>
  <si>
    <t>510.01</t>
  </si>
  <si>
    <t>301..</t>
  </si>
  <si>
    <t>514812</t>
  </si>
  <si>
    <t>Årre Børnecenter</t>
  </si>
  <si>
    <t>*</t>
  </si>
  <si>
    <t>* Overførsel over 5% af budget</t>
  </si>
  <si>
    <t>Hertil rest på driften som overføres til anlæg</t>
  </si>
  <si>
    <t>Agerbæk Juniorklub</t>
  </si>
  <si>
    <t xml:space="preserve">Skoleafdelingen </t>
  </si>
  <si>
    <t>Skoleafd. - specialundervisning</t>
  </si>
  <si>
    <t>Skoleafdeling - overføres ikke</t>
  </si>
  <si>
    <t>Skoleafdeling - 100% overførsel</t>
  </si>
  <si>
    <t>Dagtilbudsafdelingen</t>
  </si>
  <si>
    <t>Dagtilbudsafd. - 100% overførsel</t>
  </si>
  <si>
    <t>Vedr. renovering- og anlægspuljen 2015</t>
  </si>
  <si>
    <t>Igangværende anlægsprojekter</t>
  </si>
  <si>
    <t>Børn og Undervisning</t>
  </si>
  <si>
    <t>Korr. Budget</t>
  </si>
  <si>
    <t>Regnskab</t>
  </si>
  <si>
    <t>Uforbrugt</t>
  </si>
  <si>
    <t>Overførsel fra</t>
  </si>
  <si>
    <t>Statusbeskrivelse</t>
  </si>
  <si>
    <t>beløb</t>
  </si>
  <si>
    <t>301853</t>
  </si>
  <si>
    <t>301887</t>
  </si>
  <si>
    <t>301889</t>
  </si>
  <si>
    <t>Renovering af Brorsonskolen</t>
  </si>
  <si>
    <t>301890</t>
  </si>
  <si>
    <t>Starup Skole - udskiftning af tag</t>
  </si>
  <si>
    <t>Ungdomshus</t>
  </si>
  <si>
    <t xml:space="preserve">Total </t>
  </si>
  <si>
    <t>Institution Øst</t>
  </si>
  <si>
    <t>Institution Nord-Øst</t>
  </si>
  <si>
    <t>511 20 696-09</t>
  </si>
  <si>
    <t>514 02 696-05</t>
  </si>
  <si>
    <t>514 04 696-04</t>
  </si>
  <si>
    <t>514 06 696-03</t>
  </si>
  <si>
    <t>514 08 696-02</t>
  </si>
  <si>
    <t>514 10 696-50</t>
  </si>
  <si>
    <t>514 20 696-03</t>
  </si>
  <si>
    <t>514 25 696-06</t>
  </si>
  <si>
    <t>514 50 696-04</t>
  </si>
  <si>
    <t>514 45 696-03</t>
  </si>
  <si>
    <t>514 40 696-00</t>
  </si>
  <si>
    <t>514 30 696-07</t>
  </si>
  <si>
    <t>514 35 696-50</t>
  </si>
  <si>
    <t>514 55 696-07</t>
  </si>
  <si>
    <t>510 06 696-00</t>
  </si>
  <si>
    <t>376 05 696-06</t>
  </si>
  <si>
    <t>301 02 696-00</t>
  </si>
  <si>
    <t>510 01 061-50</t>
  </si>
  <si>
    <t>301 05 696-04</t>
  </si>
  <si>
    <t>305 05 696-07</t>
  </si>
  <si>
    <t>376 60 696-05</t>
  </si>
  <si>
    <t>301 07 696-03</t>
  </si>
  <si>
    <t>376 64 696-03</t>
  </si>
  <si>
    <t>305 07 696-06</t>
  </si>
  <si>
    <t>305 26 696-09</t>
  </si>
  <si>
    <t>376 61 696-50</t>
  </si>
  <si>
    <t>301 09 696-02</t>
  </si>
  <si>
    <t>376 66 696-02</t>
  </si>
  <si>
    <t>305 09 696-05</t>
  </si>
  <si>
    <t>376 62 696-04</t>
  </si>
  <si>
    <t>514 60 696-08</t>
  </si>
  <si>
    <t>305 15 696-00</t>
  </si>
  <si>
    <t>301 29 696-50</t>
  </si>
  <si>
    <t>305 55 696-05</t>
  </si>
  <si>
    <t>301 41 696-00</t>
  </si>
  <si>
    <t>301 27 696-00</t>
  </si>
  <si>
    <t>305 39 696-06</t>
  </si>
  <si>
    <t>305 21 696-06</t>
  </si>
  <si>
    <t>376 69 696-06</t>
  </si>
  <si>
    <t>301 15 696-08</t>
  </si>
  <si>
    <t>376 65 696-08</t>
  </si>
  <si>
    <t>301 17 696-07</t>
  </si>
  <si>
    <t>305 17 696-50</t>
  </si>
  <si>
    <t>305 29 696-02</t>
  </si>
  <si>
    <t>301 21 696-03</t>
  </si>
  <si>
    <t>305 19 696-09</t>
  </si>
  <si>
    <t>376 67 696-07</t>
  </si>
  <si>
    <t>301 43 696-50</t>
  </si>
  <si>
    <t>301 51 696-04</t>
  </si>
  <si>
    <t>305 41 696-03</t>
  </si>
  <si>
    <t>376 68 696-01</t>
  </si>
  <si>
    <t>301 23 696-02</t>
  </si>
  <si>
    <t>301 25 696-01</t>
  </si>
  <si>
    <t>376 75 696-01</t>
  </si>
  <si>
    <t>301 26 696-06</t>
  </si>
  <si>
    <t>301 33 696-06</t>
  </si>
  <si>
    <t>376 76 696-06</t>
  </si>
  <si>
    <t>305 23 696-05</t>
  </si>
  <si>
    <t>376 70 696-09</t>
  </si>
  <si>
    <t>301 31 696-07</t>
  </si>
  <si>
    <t>305 33 696-09</t>
  </si>
  <si>
    <t>305 25 696-04</t>
  </si>
  <si>
    <t>301 37 696-04</t>
  </si>
  <si>
    <t>376 71 696-03</t>
  </si>
  <si>
    <t>376 74 696-07</t>
  </si>
  <si>
    <t>301 39 696-03</t>
  </si>
  <si>
    <t>376 72 696-08</t>
  </si>
  <si>
    <t>305 31 696-50</t>
  </si>
  <si>
    <t>301 42 696-05</t>
  </si>
  <si>
    <t>305 35 696-08</t>
  </si>
  <si>
    <t>301 55 696-02</t>
  </si>
  <si>
    <t>305 51 696-07</t>
  </si>
  <si>
    <t>376 77 696-00</t>
  </si>
  <si>
    <t>301 59 696-00</t>
  </si>
  <si>
    <t>305 53 696-06</t>
  </si>
  <si>
    <t>376 78 696-05</t>
  </si>
  <si>
    <t>301 53 696-03</t>
  </si>
  <si>
    <t>305 37 696-07</t>
  </si>
  <si>
    <t>Budgetoverførsler fra 2017 til 2018</t>
  </si>
  <si>
    <t>Korr. budget 2017</t>
  </si>
  <si>
    <t>Budget-
overførsel fra 2017 til 2018</t>
  </si>
  <si>
    <t>305 28 699-50</t>
  </si>
  <si>
    <t>Børn og Familie myndighed</t>
  </si>
  <si>
    <t>Børn og Familie indsatser</t>
  </si>
  <si>
    <t xml:space="preserve">Psykologerne </t>
  </si>
  <si>
    <t>Tidlig indsats</t>
  </si>
  <si>
    <t>Tandplejen</t>
  </si>
  <si>
    <t>Samuelsgårdens SFO 2</t>
  </si>
  <si>
    <t>Samuelsgården SFO 3</t>
  </si>
  <si>
    <t>Dagtilbudsafd. - udenfor rammen</t>
  </si>
  <si>
    <t>Skoleafdeling - udenfor rammen</t>
  </si>
  <si>
    <t>Regnskab 2017</t>
  </si>
  <si>
    <t>Overført fra 2016 til 2017</t>
  </si>
  <si>
    <t>14461-18</t>
  </si>
  <si>
    <t>14474-18</t>
  </si>
  <si>
    <t>14462-18</t>
  </si>
  <si>
    <t>14463-18</t>
  </si>
  <si>
    <t>14464-18</t>
  </si>
  <si>
    <t>14467-18</t>
  </si>
  <si>
    <t>14468-18</t>
  </si>
  <si>
    <t>14470-18</t>
  </si>
  <si>
    <t>14471-18</t>
  </si>
  <si>
    <t>14472-18</t>
  </si>
  <si>
    <t>14476-18</t>
  </si>
  <si>
    <t>14477-18</t>
  </si>
  <si>
    <t>14479-18</t>
  </si>
  <si>
    <t>14480-18</t>
  </si>
  <si>
    <t>14482-18</t>
  </si>
  <si>
    <t>14483-18</t>
  </si>
  <si>
    <t>14485-18</t>
  </si>
  <si>
    <t>14488-18</t>
  </si>
  <si>
    <t>14490-18</t>
  </si>
  <si>
    <t>14492-18</t>
  </si>
  <si>
    <t>14494-18</t>
  </si>
  <si>
    <t>14496-18</t>
  </si>
  <si>
    <t>14498-18</t>
  </si>
  <si>
    <t>14500-18</t>
  </si>
  <si>
    <t>14501-18</t>
  </si>
  <si>
    <t>14503-18</t>
  </si>
  <si>
    <t>14506-18</t>
  </si>
  <si>
    <t>14504-18</t>
  </si>
  <si>
    <t>14505-18</t>
  </si>
  <si>
    <t>14507-18</t>
  </si>
  <si>
    <t>14508-18</t>
  </si>
  <si>
    <t>14509-18</t>
  </si>
  <si>
    <t>14511-18</t>
  </si>
  <si>
    <t>14512-18</t>
  </si>
  <si>
    <t>14513-18</t>
  </si>
  <si>
    <t>14514-18</t>
  </si>
  <si>
    <t>14517-18</t>
  </si>
  <si>
    <t>Multisal ved Skolen i Agerbæk, inc. Ideoplæg</t>
  </si>
  <si>
    <t>Projektet overføres til 2017</t>
  </si>
  <si>
    <t>Renovering - og anlægspulje skoler og dagtilbud Budget konto</t>
  </si>
  <si>
    <t xml:space="preserve">Overføres til 2018 til afslutning af bevilliget projekter </t>
  </si>
  <si>
    <t>Renovering- og anlægspuljen  skoler og dagtilbud - budgetkonto</t>
  </si>
  <si>
    <t>301888</t>
  </si>
  <si>
    <t>Renovering- og anlægspulje skoler og dagtilbud - budgetkonto</t>
  </si>
  <si>
    <t>Indgår i vedtaget budget 2018</t>
  </si>
  <si>
    <t xml:space="preserve">Projekt afsluttes ? </t>
  </si>
  <si>
    <t>301893</t>
  </si>
  <si>
    <t>Salg af Billum Skole</t>
  </si>
  <si>
    <t>Overføres til 2018 - endelig afregning i 2018</t>
  </si>
  <si>
    <t>301895</t>
  </si>
  <si>
    <t>Anlægsinv. - Ny struktur på skole og dagtilbudsområdet</t>
  </si>
  <si>
    <t>Overføres til 2018</t>
  </si>
  <si>
    <t xml:space="preserve">Projektet overføres </t>
  </si>
  <si>
    <t>Budgetoverførsel fra 2017 til 2018 - anlæg</t>
  </si>
  <si>
    <t>2017 til 2018</t>
  </si>
  <si>
    <t xml:space="preserve">Herudover overføres 181.066 kr. på driftsbudgettet vedr. anlægs- og </t>
  </si>
  <si>
    <t>renoveringspuljen for 2015 til færdiggørelse af projekter i 2018.</t>
  </si>
  <si>
    <t>Børn og Familie:</t>
  </si>
  <si>
    <t>14523-18</t>
  </si>
  <si>
    <t>14529-18</t>
  </si>
  <si>
    <t>14515-18</t>
  </si>
  <si>
    <t>Bhv. Regnbuen, Horne</t>
  </si>
  <si>
    <t>Bhv. Højgårdsparken</t>
  </si>
  <si>
    <t>Bhv. Møllehuset, Tistrup</t>
  </si>
  <si>
    <t>Daginst. Skovmusen</t>
  </si>
  <si>
    <t>Billum Børnehave</t>
  </si>
  <si>
    <t>10ICampus</t>
  </si>
  <si>
    <t>Ungehus/Ungeråd</t>
  </si>
  <si>
    <t>Tippen - indtægtskonti - udenfor rammen</t>
  </si>
  <si>
    <t>Restbudget startpakke overføres ikke</t>
  </si>
  <si>
    <t>301 54 696-08</t>
  </si>
  <si>
    <t>375 35 699-00</t>
  </si>
  <si>
    <t>375 37 210-01</t>
  </si>
  <si>
    <t>510 01 175-00</t>
  </si>
  <si>
    <t>510 01 185-07</t>
  </si>
  <si>
    <t>510 01 120-02</t>
  </si>
  <si>
    <t>510 01 130-09</t>
  </si>
  <si>
    <t>510 01 133-00</t>
  </si>
  <si>
    <t>510 01 070-09</t>
  </si>
  <si>
    <t>510 01 320-03</t>
  </si>
  <si>
    <t>510 01 322-08</t>
  </si>
  <si>
    <t>510 01 336-03</t>
  </si>
  <si>
    <t>510 01 339-05</t>
  </si>
  <si>
    <t>514 01 010-03</t>
  </si>
  <si>
    <t>511 01 010-09</t>
  </si>
  <si>
    <t>521 01 696-03</t>
  </si>
  <si>
    <t>301 61 696-08</t>
  </si>
  <si>
    <t>308 05 696-01</t>
  </si>
  <si>
    <t>346 05 696-04</t>
  </si>
  <si>
    <t>523 05 696-08</t>
  </si>
  <si>
    <t>521 02 112-00</t>
  </si>
  <si>
    <t>521 01 039-04</t>
  </si>
  <si>
    <t>konsulenter</t>
  </si>
  <si>
    <t>521 01 479-01</t>
  </si>
  <si>
    <t>kontaktperso</t>
  </si>
  <si>
    <t>521 25 400-07</t>
  </si>
  <si>
    <t>lysning</t>
  </si>
  <si>
    <t>521 61 020-04</t>
  </si>
  <si>
    <t>duå</t>
  </si>
  <si>
    <t>521 36 015-06</t>
  </si>
  <si>
    <t>prep</t>
  </si>
  <si>
    <t>304 01 696-00</t>
  </si>
  <si>
    <t>521 26 400-01</t>
  </si>
  <si>
    <t>304 05 696-09</t>
  </si>
  <si>
    <t>489 01 696-06</t>
  </si>
  <si>
    <t>521 27 039-09</t>
  </si>
  <si>
    <t>485 01 696-03</t>
  </si>
  <si>
    <t>514 12 810-05</t>
  </si>
  <si>
    <t>301 53 810-50</t>
  </si>
  <si>
    <t>301 81 810-50</t>
  </si>
  <si>
    <t>301 87 810-50</t>
  </si>
  <si>
    <t>301 88 810-50</t>
  </si>
  <si>
    <t>301 90 810-50</t>
  </si>
  <si>
    <t>301 93 810-50</t>
  </si>
  <si>
    <t>301 95 810-50</t>
  </si>
  <si>
    <t>375 01 810-50</t>
  </si>
  <si>
    <t>308 05 656-06</t>
  </si>
  <si>
    <t>523 05 691-01</t>
  </si>
  <si>
    <t>301 80 699-02</t>
  </si>
  <si>
    <t xml:space="preserve">Diverse udg. </t>
  </si>
  <si>
    <t>Pæd. Arr.</t>
  </si>
  <si>
    <t>301 01 284-03</t>
  </si>
  <si>
    <t>301 01 260-01</t>
  </si>
  <si>
    <t>301 01 180-09</t>
  </si>
  <si>
    <t>301 01 156-03</t>
  </si>
  <si>
    <t>301 01 194-04</t>
  </si>
  <si>
    <t>301 01 197-06</t>
  </si>
  <si>
    <t>301 01 184-08</t>
  </si>
  <si>
    <t>301 70 696-07</t>
  </si>
  <si>
    <t>309 01 045-50</t>
  </si>
  <si>
    <t>314 01 200-05</t>
  </si>
  <si>
    <t>301 01 290-00</t>
  </si>
  <si>
    <t>301 01 252-50</t>
  </si>
  <si>
    <t>305 01 010-01</t>
  </si>
  <si>
    <t>301 01 416-04</t>
  </si>
  <si>
    <t>301 01 493-03</t>
  </si>
  <si>
    <t>301 01 496-05</t>
  </si>
  <si>
    <t>301 01 422-01</t>
  </si>
  <si>
    <t>301 02 310-50</t>
  </si>
  <si>
    <t>301 02 412-50</t>
  </si>
  <si>
    <t>Overførsel til 2018 til gennemførelse af byggeriet</t>
  </si>
  <si>
    <t>Projektet overføres til 2018 til gennemførelse af byggeriet</t>
  </si>
  <si>
    <t>Overføres til 2018 - endelig afregningsker pr. 1. august 2018</t>
  </si>
  <si>
    <t>30848-18</t>
  </si>
  <si>
    <t>Overføres til afslutning i 2018</t>
  </si>
  <si>
    <t>Blaabjergskolen Lunde-Kvong</t>
  </si>
  <si>
    <t>Blaabjergskolen Lunde-Kvong SFO</t>
  </si>
  <si>
    <t>Blaabjergskolen Lunde-Kvong Juniorklub</t>
  </si>
  <si>
    <t xml:space="preserve">Blaabjergskolen Nr. Nebel </t>
  </si>
  <si>
    <t>Blaabjergskolen Nr. Nebel SFO</t>
  </si>
  <si>
    <t>Blaabjergskolen Nr. Nebel Juniorklub</t>
  </si>
  <si>
    <t>Alslev Juniorklub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</si>
</sst>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 * #,##0_ ;_ * \-#,##0_ ;_ * &quot;-&quot;??_ ;_ @_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</font>
    <font>
      <b/>
      <sz val="10"/>
      <name val="Arial"/>
      <family val="2"/>
    </font>
    <font>
      <sz val="20"/>
      <name val="Arial"/>
    </font>
    <font>
      <sz val="14"/>
      <name val="Arial"/>
    </font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2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Arial"/>
      <family val="2"/>
    </font>
    <font>
      <sz val="10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</borders>
  <cellStyleXfs count="361">
    <xf numFmtId="0" fontId="0" fillId="0" borderId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2" borderId="14" applyNumberFormat="0" applyFont="0" applyAlignment="0" applyProtection="0"/>
    <xf numFmtId="0" fontId="19" fillId="23" borderId="15" applyNumberFormat="0" applyAlignment="0" applyProtection="0"/>
    <xf numFmtId="0" fontId="2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2" fillId="25" borderId="15" applyNumberFormat="0" applyAlignment="0" applyProtection="0"/>
    <xf numFmtId="0" fontId="23" fillId="26" borderId="16" applyNumberFormat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24" fillId="33" borderId="0" applyNumberFormat="0" applyBorder="0" applyAlignment="0" applyProtection="0"/>
    <xf numFmtId="0" fontId="12" fillId="0" borderId="0"/>
    <xf numFmtId="0" fontId="13" fillId="0" borderId="0"/>
    <xf numFmtId="0" fontId="16" fillId="0" borderId="0"/>
    <xf numFmtId="0" fontId="13" fillId="0" borderId="0"/>
    <xf numFmtId="0" fontId="16" fillId="0" borderId="0"/>
    <xf numFmtId="0" fontId="13" fillId="0" borderId="0"/>
    <xf numFmtId="0" fontId="25" fillId="23" borderId="17" applyNumberFormat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21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22" applyNumberFormat="0" applyFill="0" applyAlignment="0" applyProtection="0"/>
    <xf numFmtId="0" fontId="32" fillId="34" borderId="0" applyNumberFormat="0" applyBorder="0" applyAlignment="0" applyProtection="0"/>
    <xf numFmtId="0" fontId="6" fillId="0" borderId="0"/>
    <xf numFmtId="0" fontId="7" fillId="0" borderId="0"/>
    <xf numFmtId="0" fontId="5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2" borderId="14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34" fillId="0" borderId="0" applyFont="0" applyFill="0" applyBorder="0" applyAlignment="0" applyProtection="0"/>
    <xf numFmtId="0" fontId="1" fillId="0" borderId="0"/>
    <xf numFmtId="164" fontId="7" fillId="0" borderId="0" applyFont="0" applyFill="0" applyBorder="0" applyAlignment="0" applyProtection="0"/>
  </cellStyleXfs>
  <cellXfs count="137">
    <xf numFmtId="0" fontId="0" fillId="0" borderId="0" xfId="0"/>
    <xf numFmtId="0" fontId="9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14" fillId="0" borderId="0" xfId="0" applyFont="1"/>
    <xf numFmtId="0" fontId="10" fillId="3" borderId="1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10" fillId="3" borderId="3" xfId="0" applyFont="1" applyFill="1" applyBorder="1" applyAlignment="1">
      <alignment horizontal="centerContinuous"/>
    </xf>
    <xf numFmtId="0" fontId="0" fillId="0" borderId="5" xfId="0" applyFill="1" applyBorder="1"/>
    <xf numFmtId="0" fontId="0" fillId="0" borderId="0" xfId="0"/>
    <xf numFmtId="3" fontId="0" fillId="0" borderId="0" xfId="0" applyNumberFormat="1"/>
    <xf numFmtId="3" fontId="0" fillId="0" borderId="4" xfId="0" applyNumberFormat="1" applyBorder="1" applyAlignment="1">
      <alignment horizontal="center"/>
    </xf>
    <xf numFmtId="0" fontId="0" fillId="0" borderId="4" xfId="0" applyBorder="1"/>
    <xf numFmtId="3" fontId="0" fillId="0" borderId="4" xfId="0" applyNumberFormat="1" applyBorder="1"/>
    <xf numFmtId="3" fontId="0" fillId="0" borderId="4" xfId="0" applyNumberFormat="1" applyFill="1" applyBorder="1"/>
    <xf numFmtId="0" fontId="7" fillId="0" borderId="4" xfId="0" applyFont="1" applyBorder="1"/>
    <xf numFmtId="3" fontId="7" fillId="0" borderId="4" xfId="0" applyNumberFormat="1" applyFont="1" applyBorder="1" applyAlignment="1">
      <alignment horizontal="center"/>
    </xf>
    <xf numFmtId="0" fontId="13" fillId="0" borderId="4" xfId="0" applyFont="1" applyBorder="1"/>
    <xf numFmtId="0" fontId="13" fillId="0" borderId="4" xfId="0" applyFont="1" applyBorder="1" applyAlignment="1">
      <alignment wrapText="1"/>
    </xf>
    <xf numFmtId="0" fontId="0" fillId="0" borderId="6" xfId="0" applyBorder="1"/>
    <xf numFmtId="0" fontId="0" fillId="0" borderId="7" xfId="0" applyBorder="1"/>
    <xf numFmtId="3" fontId="0" fillId="0" borderId="7" xfId="0" applyNumberFormat="1" applyBorder="1" applyAlignment="1">
      <alignment horizontal="center"/>
    </xf>
    <xf numFmtId="3" fontId="0" fillId="0" borderId="7" xfId="0" applyNumberFormat="1" applyBorder="1"/>
    <xf numFmtId="3" fontId="0" fillId="0" borderId="8" xfId="0" applyNumberFormat="1" applyBorder="1" applyAlignment="1">
      <alignment horizontal="center"/>
    </xf>
    <xf numFmtId="0" fontId="0" fillId="0" borderId="9" xfId="0" applyBorder="1"/>
    <xf numFmtId="3" fontId="0" fillId="0" borderId="10" xfId="0" applyNumberFormat="1" applyBorder="1" applyAlignment="1">
      <alignment horizontal="center"/>
    </xf>
    <xf numFmtId="0" fontId="7" fillId="0" borderId="9" xfId="0" applyFont="1" applyBorder="1"/>
    <xf numFmtId="3" fontId="0" fillId="0" borderId="10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3" fontId="0" fillId="0" borderId="12" xfId="0" applyNumberFormat="1" applyBorder="1" applyAlignment="1">
      <alignment horizontal="center"/>
    </xf>
    <xf numFmtId="3" fontId="9" fillId="0" borderId="12" xfId="0" applyNumberFormat="1" applyFont="1" applyBorder="1"/>
    <xf numFmtId="3" fontId="13" fillId="0" borderId="4" xfId="0" applyNumberFormat="1" applyFont="1" applyFill="1" applyBorder="1"/>
    <xf numFmtId="0" fontId="0" fillId="0" borderId="4" xfId="0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right"/>
    </xf>
    <xf numFmtId="0" fontId="10" fillId="3" borderId="3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center"/>
    </xf>
    <xf numFmtId="3" fontId="0" fillId="0" borderId="23" xfId="0" applyNumberFormat="1" applyBorder="1"/>
    <xf numFmtId="3" fontId="0" fillId="0" borderId="24" xfId="0" applyNumberFormat="1" applyBorder="1"/>
    <xf numFmtId="3" fontId="0" fillId="0" borderId="24" xfId="0" applyNumberFormat="1" applyFill="1" applyBorder="1"/>
    <xf numFmtId="3" fontId="13" fillId="0" borderId="24" xfId="0" applyNumberFormat="1" applyFont="1" applyFill="1" applyBorder="1"/>
    <xf numFmtId="3" fontId="9" fillId="0" borderId="25" xfId="0" applyNumberFormat="1" applyFon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7" xfId="0" applyNumberFormat="1" applyFill="1" applyBorder="1"/>
    <xf numFmtId="3" fontId="9" fillId="0" borderId="28" xfId="0" applyNumberFormat="1" applyFont="1" applyBorder="1"/>
    <xf numFmtId="0" fontId="33" fillId="0" borderId="0" xfId="0" applyFont="1" applyAlignment="1">
      <alignment wrapText="1"/>
    </xf>
    <xf numFmtId="3" fontId="13" fillId="0" borderId="29" xfId="0" applyNumberFormat="1" applyFont="1" applyBorder="1" applyAlignment="1">
      <alignment horizontal="center"/>
    </xf>
    <xf numFmtId="0" fontId="0" fillId="0" borderId="30" xfId="0" applyBorder="1"/>
    <xf numFmtId="0" fontId="0" fillId="0" borderId="31" xfId="0" applyBorder="1"/>
    <xf numFmtId="0" fontId="0" fillId="0" borderId="32" xfId="0" applyBorder="1" applyAlignment="1">
      <alignment horizontal="center"/>
    </xf>
    <xf numFmtId="0" fontId="0" fillId="0" borderId="32" xfId="0" applyBorder="1"/>
    <xf numFmtId="0" fontId="9" fillId="3" borderId="13" xfId="0" applyFont="1" applyFill="1" applyBorder="1" applyAlignment="1">
      <alignment horizontal="right" wrapText="1"/>
    </xf>
    <xf numFmtId="0" fontId="9" fillId="3" borderId="13" xfId="0" applyFont="1" applyFill="1" applyBorder="1" applyAlignment="1">
      <alignment horizontal="center" wrapText="1"/>
    </xf>
    <xf numFmtId="0" fontId="9" fillId="3" borderId="33" xfId="0" applyFont="1" applyFill="1" applyBorder="1" applyAlignment="1">
      <alignment vertical="center"/>
    </xf>
    <xf numFmtId="0" fontId="9" fillId="3" borderId="34" xfId="0" applyFont="1" applyFill="1" applyBorder="1" applyAlignment="1">
      <alignment vertical="center"/>
    </xf>
    <xf numFmtId="0" fontId="9" fillId="3" borderId="13" xfId="0" applyFont="1" applyFill="1" applyBorder="1" applyAlignment="1">
      <alignment vertical="center" wrapText="1"/>
    </xf>
    <xf numFmtId="3" fontId="13" fillId="0" borderId="10" xfId="0" applyNumberFormat="1" applyFont="1" applyBorder="1" applyAlignment="1">
      <alignment horizontal="center" wrapText="1"/>
    </xf>
    <xf numFmtId="3" fontId="0" fillId="0" borderId="10" xfId="0" applyNumberFormat="1" applyBorder="1" applyAlignment="1">
      <alignment horizontal="center" wrapText="1"/>
    </xf>
    <xf numFmtId="0" fontId="13" fillId="0" borderId="6" xfId="0" applyFont="1" applyBorder="1" applyAlignment="1">
      <alignment wrapText="1"/>
    </xf>
    <xf numFmtId="3" fontId="13" fillId="0" borderId="7" xfId="0" applyNumberFormat="1" applyFont="1" applyBorder="1" applyAlignment="1">
      <alignment horizontal="center"/>
    </xf>
    <xf numFmtId="3" fontId="13" fillId="0" borderId="7" xfId="0" applyNumberFormat="1" applyFont="1" applyFill="1" applyBorder="1"/>
    <xf numFmtId="3" fontId="13" fillId="0" borderId="23" xfId="0" applyNumberFormat="1" applyFont="1" applyFill="1" applyBorder="1"/>
    <xf numFmtId="3" fontId="13" fillId="0" borderId="8" xfId="0" applyNumberFormat="1" applyFont="1" applyBorder="1" applyAlignment="1">
      <alignment horizontal="center" wrapText="1"/>
    </xf>
    <xf numFmtId="0" fontId="13" fillId="0" borderId="8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9" xfId="0" applyFont="1" applyBorder="1" applyAlignment="1">
      <alignment wrapText="1"/>
    </xf>
    <xf numFmtId="3" fontId="9" fillId="35" borderId="25" xfId="0" applyNumberFormat="1" applyFont="1" applyFill="1" applyBorder="1"/>
    <xf numFmtId="3" fontId="9" fillId="35" borderId="28" xfId="0" applyNumberFormat="1" applyFont="1" applyFill="1" applyBorder="1"/>
    <xf numFmtId="3" fontId="9" fillId="35" borderId="12" xfId="0" applyNumberFormat="1" applyFont="1" applyFill="1" applyBorder="1"/>
    <xf numFmtId="3" fontId="13" fillId="35" borderId="29" xfId="0" applyNumberFormat="1" applyFont="1" applyFill="1" applyBorder="1" applyAlignment="1">
      <alignment horizontal="center" wrapText="1"/>
    </xf>
    <xf numFmtId="0" fontId="13" fillId="35" borderId="29" xfId="0" applyFont="1" applyFill="1" applyBorder="1" applyAlignment="1">
      <alignment wrapText="1"/>
    </xf>
    <xf numFmtId="3" fontId="9" fillId="35" borderId="12" xfId="0" applyNumberFormat="1" applyFon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2" fillId="0" borderId="0" xfId="69"/>
    <xf numFmtId="0" fontId="35" fillId="0" borderId="0" xfId="69" applyFont="1"/>
    <xf numFmtId="0" fontId="36" fillId="36" borderId="39" xfId="69" applyNumberFormat="1" applyFont="1" applyFill="1" applyBorder="1" applyAlignment="1" applyProtection="1"/>
    <xf numFmtId="0" fontId="36" fillId="36" borderId="40" xfId="69" applyNumberFormat="1" applyFont="1" applyFill="1" applyBorder="1" applyAlignment="1" applyProtection="1">
      <alignment horizontal="center"/>
    </xf>
    <xf numFmtId="0" fontId="36" fillId="36" borderId="39" xfId="69" applyNumberFormat="1" applyFont="1" applyFill="1" applyBorder="1" applyAlignment="1" applyProtection="1">
      <alignment horizontal="center"/>
    </xf>
    <xf numFmtId="0" fontId="36" fillId="36" borderId="32" xfId="69" applyNumberFormat="1" applyFont="1" applyFill="1" applyBorder="1" applyAlignment="1" applyProtection="1"/>
    <xf numFmtId="0" fontId="36" fillId="36" borderId="41" xfId="69" applyNumberFormat="1" applyFont="1" applyFill="1" applyBorder="1" applyAlignment="1" applyProtection="1">
      <alignment horizontal="center"/>
    </xf>
    <xf numFmtId="0" fontId="36" fillId="36" borderId="32" xfId="69" applyNumberFormat="1" applyFont="1" applyFill="1" applyBorder="1" applyAlignment="1" applyProtection="1">
      <alignment horizontal="center"/>
    </xf>
    <xf numFmtId="0" fontId="36" fillId="0" borderId="44" xfId="69" applyNumberFormat="1" applyFont="1" applyFill="1" applyBorder="1" applyAlignment="1" applyProtection="1">
      <alignment wrapText="1"/>
    </xf>
    <xf numFmtId="3" fontId="36" fillId="0" borderId="0" xfId="69" applyNumberFormat="1" applyFont="1" applyFill="1" applyBorder="1" applyAlignment="1" applyProtection="1">
      <alignment wrapText="1"/>
    </xf>
    <xf numFmtId="3" fontId="36" fillId="0" borderId="44" xfId="69" applyNumberFormat="1" applyFont="1" applyFill="1" applyBorder="1" applyAlignment="1" applyProtection="1">
      <alignment wrapText="1"/>
    </xf>
    <xf numFmtId="0" fontId="36" fillId="0" borderId="41" xfId="69" applyNumberFormat="1" applyFont="1" applyFill="1" applyBorder="1" applyAlignment="1" applyProtection="1">
      <alignment wrapText="1"/>
    </xf>
    <xf numFmtId="0" fontId="36" fillId="0" borderId="32" xfId="69" applyNumberFormat="1" applyFont="1" applyFill="1" applyBorder="1" applyAlignment="1" applyProtection="1">
      <alignment wrapText="1"/>
    </xf>
    <xf numFmtId="0" fontId="36" fillId="0" borderId="31" xfId="69" applyNumberFormat="1" applyFont="1" applyFill="1" applyBorder="1" applyAlignment="1" applyProtection="1">
      <alignment wrapText="1"/>
    </xf>
    <xf numFmtId="0" fontId="36" fillId="0" borderId="43" xfId="69" applyNumberFormat="1" applyFont="1" applyFill="1" applyBorder="1" applyAlignment="1" applyProtection="1">
      <alignment horizontal="left"/>
    </xf>
    <xf numFmtId="0" fontId="36" fillId="0" borderId="42" xfId="69" applyNumberFormat="1" applyFont="1" applyFill="1" applyBorder="1" applyAlignment="1" applyProtection="1">
      <alignment horizontal="left"/>
    </xf>
    <xf numFmtId="0" fontId="13" fillId="0" borderId="36" xfId="0" applyFont="1" applyBorder="1" applyAlignment="1">
      <alignment wrapText="1"/>
    </xf>
    <xf numFmtId="3" fontId="13" fillId="0" borderId="36" xfId="0" applyNumberFormat="1" applyFont="1" applyBorder="1" applyAlignment="1">
      <alignment wrapText="1"/>
    </xf>
    <xf numFmtId="0" fontId="0" fillId="0" borderId="0" xfId="0" applyFill="1"/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3" fontId="0" fillId="0" borderId="45" xfId="0" applyNumberFormat="1" applyBorder="1" applyAlignment="1">
      <alignment horizontal="center"/>
    </xf>
    <xf numFmtId="3" fontId="0" fillId="0" borderId="36" xfId="0" applyNumberFormat="1" applyBorder="1" applyAlignment="1">
      <alignment horizontal="center"/>
    </xf>
    <xf numFmtId="3" fontId="0" fillId="0" borderId="36" xfId="0" applyNumberFormat="1" applyBorder="1" applyAlignment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26" xfId="0" applyNumberFormat="1" applyFill="1" applyBorder="1"/>
    <xf numFmtId="0" fontId="13" fillId="0" borderId="0" xfId="0" applyFont="1"/>
    <xf numFmtId="49" fontId="13" fillId="0" borderId="0" xfId="0" applyNumberFormat="1" applyFont="1" applyProtection="1">
      <protection locked="0"/>
    </xf>
    <xf numFmtId="0" fontId="13" fillId="0" borderId="44" xfId="0" applyFont="1" applyBorder="1" applyAlignment="1">
      <alignment wrapText="1"/>
    </xf>
    <xf numFmtId="3" fontId="13" fillId="0" borderId="0" xfId="0" applyNumberFormat="1" applyFont="1"/>
    <xf numFmtId="3" fontId="13" fillId="0" borderId="44" xfId="0" applyNumberFormat="1" applyFont="1" applyBorder="1"/>
    <xf numFmtId="3" fontId="37" fillId="0" borderId="44" xfId="0" applyNumberFormat="1" applyFont="1" applyBorder="1"/>
    <xf numFmtId="0" fontId="37" fillId="0" borderId="44" xfId="0" applyFont="1" applyBorder="1"/>
    <xf numFmtId="49" fontId="13" fillId="0" borderId="43" xfId="0" quotePrefix="1" applyNumberFormat="1" applyFont="1" applyFill="1" applyBorder="1" applyAlignment="1" applyProtection="1">
      <protection locked="0"/>
    </xf>
    <xf numFmtId="0" fontId="13" fillId="0" borderId="44" xfId="0" applyNumberFormat="1" applyFont="1" applyFill="1" applyBorder="1" applyAlignment="1" applyProtection="1">
      <alignment wrapText="1"/>
    </xf>
    <xf numFmtId="0" fontId="37" fillId="0" borderId="44" xfId="0" applyFont="1" applyBorder="1" applyAlignment="1">
      <alignment horizontal="left" wrapText="1"/>
    </xf>
    <xf numFmtId="0" fontId="37" fillId="0" borderId="44" xfId="0" applyFont="1" applyBorder="1" applyAlignment="1">
      <alignment wrapText="1"/>
    </xf>
    <xf numFmtId="0" fontId="9" fillId="36" borderId="39" xfId="69" applyNumberFormat="1" applyFont="1" applyFill="1" applyBorder="1" applyAlignment="1" applyProtection="1"/>
    <xf numFmtId="165" fontId="9" fillId="36" borderId="39" xfId="360" applyNumberFormat="1" applyFont="1" applyFill="1" applyBorder="1" applyAlignment="1" applyProtection="1">
      <alignment horizontal="center"/>
    </xf>
    <xf numFmtId="0" fontId="9" fillId="36" borderId="39" xfId="69" applyNumberFormat="1" applyFont="1" applyFill="1" applyBorder="1" applyAlignment="1" applyProtection="1">
      <alignment horizontal="center"/>
    </xf>
    <xf numFmtId="3" fontId="0" fillId="0" borderId="46" xfId="0" applyNumberFormat="1" applyBorder="1" applyAlignment="1">
      <alignment horizontal="center"/>
    </xf>
    <xf numFmtId="0" fontId="0" fillId="0" borderId="47" xfId="0" applyFill="1" applyBorder="1"/>
    <xf numFmtId="0" fontId="10" fillId="3" borderId="3" xfId="0" applyFont="1" applyFill="1" applyBorder="1" applyAlignment="1">
      <alignment horizontal="center"/>
    </xf>
    <xf numFmtId="3" fontId="13" fillId="0" borderId="24" xfId="0" applyNumberFormat="1" applyFont="1" applyBorder="1" applyAlignment="1">
      <alignment horizontal="center"/>
    </xf>
    <xf numFmtId="3" fontId="13" fillId="37" borderId="1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3" fontId="0" fillId="0" borderId="41" xfId="0" applyNumberFormat="1" applyBorder="1"/>
    <xf numFmtId="0" fontId="0" fillId="0" borderId="41" xfId="0" applyBorder="1"/>
    <xf numFmtId="0" fontId="12" fillId="35" borderId="33" xfId="35" applyFont="1" applyFill="1" applyBorder="1" applyAlignment="1">
      <alignment horizontal="left"/>
    </xf>
    <xf numFmtId="0" fontId="12" fillId="35" borderId="38" xfId="35" applyFont="1" applyFill="1" applyBorder="1" applyAlignment="1">
      <alignment horizontal="left"/>
    </xf>
    <xf numFmtId="0" fontId="12" fillId="35" borderId="34" xfId="35" applyFont="1" applyFill="1" applyBorder="1" applyAlignment="1">
      <alignment horizontal="left"/>
    </xf>
    <xf numFmtId="0" fontId="9" fillId="2" borderId="0" xfId="0" quotePrefix="1" applyFont="1" applyFill="1" applyAlignment="1">
      <alignment horizontal="center" wrapText="1"/>
    </xf>
    <xf numFmtId="0" fontId="13" fillId="0" borderId="37" xfId="0" applyFont="1" applyBorder="1" applyAlignment="1">
      <alignment horizontal="left" wrapText="1"/>
    </xf>
    <xf numFmtId="0" fontId="13" fillId="0" borderId="35" xfId="0" applyFont="1" applyBorder="1" applyAlignment="1">
      <alignment horizontal="left" wrapText="1"/>
    </xf>
    <xf numFmtId="0" fontId="36" fillId="0" borderId="30" xfId="69" applyNumberFormat="1" applyFont="1" applyFill="1" applyBorder="1" applyAlignment="1" applyProtection="1">
      <alignment horizontal="center" wrapText="1"/>
    </xf>
    <xf numFmtId="0" fontId="36" fillId="0" borderId="31" xfId="69" applyNumberFormat="1" applyFont="1" applyFill="1" applyBorder="1" applyAlignment="1" applyProtection="1">
      <alignment horizontal="center" wrapText="1"/>
    </xf>
    <xf numFmtId="0" fontId="15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</cellXfs>
  <cellStyles count="361">
    <cellStyle name="20 % - Farve1" xfId="1" builtinId="30" customBuiltin="1"/>
    <cellStyle name="20 % - Farve2" xfId="2" builtinId="34" customBuiltin="1"/>
    <cellStyle name="20 % - Farve3" xfId="3" builtinId="38" customBuiltin="1"/>
    <cellStyle name="20 % - Farve4" xfId="4" builtinId="42" customBuiltin="1"/>
    <cellStyle name="20 % - Farve5" xfId="5" builtinId="46" customBuiltin="1"/>
    <cellStyle name="20 % - Farve6" xfId="6" builtinId="50" customBuiltin="1"/>
    <cellStyle name="20 % - Markeringsfarve1 2" xfId="51"/>
    <cellStyle name="20 % - Markeringsfarve2 2" xfId="52"/>
    <cellStyle name="20 % - Markeringsfarve3 2" xfId="53"/>
    <cellStyle name="20 % - Markeringsfarve4 2" xfId="54"/>
    <cellStyle name="20 % - Markeringsfarve5 2" xfId="55"/>
    <cellStyle name="20 % - Markeringsfarve6 2" xfId="56"/>
    <cellStyle name="40 % - Farve1" xfId="7" builtinId="31" customBuiltin="1"/>
    <cellStyle name="40 % - Farve2" xfId="8" builtinId="35" customBuiltin="1"/>
    <cellStyle name="40 % - Farve3" xfId="9" builtinId="39" customBuiltin="1"/>
    <cellStyle name="40 % - Farve4" xfId="10" builtinId="43" customBuiltin="1"/>
    <cellStyle name="40 % - Farve5" xfId="11" builtinId="47" customBuiltin="1"/>
    <cellStyle name="40 % - Farve6" xfId="12" builtinId="51" customBuiltin="1"/>
    <cellStyle name="40 % - Markeringsfarve1 2" xfId="57"/>
    <cellStyle name="40 % - Markeringsfarve2 2" xfId="58"/>
    <cellStyle name="40 % - Markeringsfarve3 2" xfId="59"/>
    <cellStyle name="40 % - Markeringsfarve4 2" xfId="60"/>
    <cellStyle name="40 % - Markeringsfarve5 2" xfId="61"/>
    <cellStyle name="40 % - Markeringsfarve6 2" xfId="62"/>
    <cellStyle name="60 % - Farve1" xfId="13" builtinId="32" customBuiltin="1"/>
    <cellStyle name="60 % - Farve2" xfId="14" builtinId="36" customBuiltin="1"/>
    <cellStyle name="60 % - Farve3" xfId="15" builtinId="40" customBuiltin="1"/>
    <cellStyle name="60 % - Farve4" xfId="16" builtinId="44" customBuiltin="1"/>
    <cellStyle name="60 % - Farve5" xfId="17" builtinId="48" customBuiltin="1"/>
    <cellStyle name="60 % - Farve6" xfId="18" builtinId="52" customBuiltin="1"/>
    <cellStyle name="Advarselstekst" xfId="19" builtinId="11" customBuiltin="1"/>
    <cellStyle name="Bemærk! 2" xfId="20"/>
    <cellStyle name="Bemærk! 2 2" xfId="63"/>
    <cellStyle name="Beregning" xfId="21" builtinId="22" customBuiltin="1"/>
    <cellStyle name="Farve1" xfId="26" builtinId="29" customBuiltin="1"/>
    <cellStyle name="Farve2" xfId="27" builtinId="33" customBuiltin="1"/>
    <cellStyle name="Farve3" xfId="28" builtinId="37" customBuiltin="1"/>
    <cellStyle name="Farve4" xfId="29" builtinId="41" customBuiltin="1"/>
    <cellStyle name="Farve5" xfId="30" builtinId="45" customBuiltin="1"/>
    <cellStyle name="Farve6" xfId="31" builtinId="49" customBuiltin="1"/>
    <cellStyle name="Forklarende tekst" xfId="22" builtinId="53" customBuiltin="1"/>
    <cellStyle name="God" xfId="23" builtinId="26" customBuiltin="1"/>
    <cellStyle name="Input" xfId="24" builtinId="20" customBuiltin="1"/>
    <cellStyle name="Komma" xfId="360" builtinId="3"/>
    <cellStyle name="Komma 2" xfId="142"/>
    <cellStyle name="Komma 2 2" xfId="214"/>
    <cellStyle name="Komma 2 2 2" xfId="358"/>
    <cellStyle name="Komma 2 3" xfId="286"/>
    <cellStyle name="Komma 3" xfId="178"/>
    <cellStyle name="Komma 3 2" xfId="322"/>
    <cellStyle name="Komma 4" xfId="250"/>
    <cellStyle name="Komma 5" xfId="106"/>
    <cellStyle name="Kontrollér celle" xfId="25" builtinId="23" customBuiltin="1"/>
    <cellStyle name="Neutral" xfId="32" builtinId="28" customBuiltin="1"/>
    <cellStyle name="Normal" xfId="0" builtinId="0"/>
    <cellStyle name="Normal 2" xfId="33"/>
    <cellStyle name="Normal 2 2" xfId="34"/>
    <cellStyle name="Normal 2 3" xfId="35"/>
    <cellStyle name="Normal 2 3 2" xfId="64"/>
    <cellStyle name="Normal 2 4" xfId="36"/>
    <cellStyle name="Normal 2 5" xfId="49"/>
    <cellStyle name="Normal 3" xfId="37"/>
    <cellStyle name="Normal 3 10" xfId="215"/>
    <cellStyle name="Normal 3 11" xfId="71"/>
    <cellStyle name="Normal 3 2" xfId="65"/>
    <cellStyle name="Normal 3 2 2" xfId="80"/>
    <cellStyle name="Normal 3 2 2 2" xfId="94"/>
    <cellStyle name="Normal 3 2 2 2 2" xfId="130"/>
    <cellStyle name="Normal 3 2 2 2 2 2" xfId="202"/>
    <cellStyle name="Normal 3 2 2 2 2 2 2" xfId="346"/>
    <cellStyle name="Normal 3 2 2 2 2 3" xfId="274"/>
    <cellStyle name="Normal 3 2 2 2 3" xfId="166"/>
    <cellStyle name="Normal 3 2 2 2 3 2" xfId="310"/>
    <cellStyle name="Normal 3 2 2 2 4" xfId="238"/>
    <cellStyle name="Normal 3 2 2 3" xfId="116"/>
    <cellStyle name="Normal 3 2 2 3 2" xfId="188"/>
    <cellStyle name="Normal 3 2 2 3 2 2" xfId="332"/>
    <cellStyle name="Normal 3 2 2 3 3" xfId="260"/>
    <cellStyle name="Normal 3 2 2 4" xfId="152"/>
    <cellStyle name="Normal 3 2 2 4 2" xfId="296"/>
    <cellStyle name="Normal 3 2 2 5" xfId="224"/>
    <cellStyle name="Normal 3 2 3" xfId="87"/>
    <cellStyle name="Normal 3 2 3 2" xfId="123"/>
    <cellStyle name="Normal 3 2 3 2 2" xfId="195"/>
    <cellStyle name="Normal 3 2 3 2 2 2" xfId="339"/>
    <cellStyle name="Normal 3 2 3 2 3" xfId="267"/>
    <cellStyle name="Normal 3 2 3 3" xfId="159"/>
    <cellStyle name="Normal 3 2 3 3 2" xfId="303"/>
    <cellStyle name="Normal 3 2 3 4" xfId="231"/>
    <cellStyle name="Normal 3 2 4" xfId="101"/>
    <cellStyle name="Normal 3 2 4 2" xfId="137"/>
    <cellStyle name="Normal 3 2 4 2 2" xfId="209"/>
    <cellStyle name="Normal 3 2 4 2 2 2" xfId="353"/>
    <cellStyle name="Normal 3 2 4 2 3" xfId="281"/>
    <cellStyle name="Normal 3 2 4 3" xfId="173"/>
    <cellStyle name="Normal 3 2 4 3 2" xfId="317"/>
    <cellStyle name="Normal 3 2 4 4" xfId="245"/>
    <cellStyle name="Normal 3 2 5" xfId="109"/>
    <cellStyle name="Normal 3 2 5 2" xfId="181"/>
    <cellStyle name="Normal 3 2 5 2 2" xfId="325"/>
    <cellStyle name="Normal 3 2 5 3" xfId="253"/>
    <cellStyle name="Normal 3 2 6" xfId="145"/>
    <cellStyle name="Normal 3 2 6 2" xfId="289"/>
    <cellStyle name="Normal 3 2 7" xfId="217"/>
    <cellStyle name="Normal 3 2 8" xfId="73"/>
    <cellStyle name="Normal 3 3" xfId="74"/>
    <cellStyle name="Normal 3 3 2" xfId="81"/>
    <cellStyle name="Normal 3 3 2 2" xfId="95"/>
    <cellStyle name="Normal 3 3 2 2 2" xfId="131"/>
    <cellStyle name="Normal 3 3 2 2 2 2" xfId="203"/>
    <cellStyle name="Normal 3 3 2 2 2 2 2" xfId="347"/>
    <cellStyle name="Normal 3 3 2 2 2 3" xfId="275"/>
    <cellStyle name="Normal 3 3 2 2 3" xfId="167"/>
    <cellStyle name="Normal 3 3 2 2 3 2" xfId="311"/>
    <cellStyle name="Normal 3 3 2 2 4" xfId="239"/>
    <cellStyle name="Normal 3 3 2 3" xfId="117"/>
    <cellStyle name="Normal 3 3 2 3 2" xfId="189"/>
    <cellStyle name="Normal 3 3 2 3 2 2" xfId="333"/>
    <cellStyle name="Normal 3 3 2 3 3" xfId="261"/>
    <cellStyle name="Normal 3 3 2 4" xfId="153"/>
    <cellStyle name="Normal 3 3 2 4 2" xfId="297"/>
    <cellStyle name="Normal 3 3 2 5" xfId="225"/>
    <cellStyle name="Normal 3 3 3" xfId="88"/>
    <cellStyle name="Normal 3 3 3 2" xfId="124"/>
    <cellStyle name="Normal 3 3 3 2 2" xfId="196"/>
    <cellStyle name="Normal 3 3 3 2 2 2" xfId="340"/>
    <cellStyle name="Normal 3 3 3 2 3" xfId="268"/>
    <cellStyle name="Normal 3 3 3 3" xfId="160"/>
    <cellStyle name="Normal 3 3 3 3 2" xfId="304"/>
    <cellStyle name="Normal 3 3 3 4" xfId="232"/>
    <cellStyle name="Normal 3 3 4" xfId="102"/>
    <cellStyle name="Normal 3 3 4 2" xfId="138"/>
    <cellStyle name="Normal 3 3 4 2 2" xfId="210"/>
    <cellStyle name="Normal 3 3 4 2 2 2" xfId="354"/>
    <cellStyle name="Normal 3 3 4 2 3" xfId="282"/>
    <cellStyle name="Normal 3 3 4 3" xfId="174"/>
    <cellStyle name="Normal 3 3 4 3 2" xfId="318"/>
    <cellStyle name="Normal 3 3 4 4" xfId="246"/>
    <cellStyle name="Normal 3 3 5" xfId="110"/>
    <cellStyle name="Normal 3 3 5 2" xfId="182"/>
    <cellStyle name="Normal 3 3 5 2 2" xfId="326"/>
    <cellStyle name="Normal 3 3 5 3" xfId="254"/>
    <cellStyle name="Normal 3 3 6" xfId="146"/>
    <cellStyle name="Normal 3 3 6 2" xfId="290"/>
    <cellStyle name="Normal 3 3 7" xfId="218"/>
    <cellStyle name="Normal 3 4" xfId="76"/>
    <cellStyle name="Normal 3 4 2" xfId="83"/>
    <cellStyle name="Normal 3 4 2 2" xfId="97"/>
    <cellStyle name="Normal 3 4 2 2 2" xfId="133"/>
    <cellStyle name="Normal 3 4 2 2 2 2" xfId="205"/>
    <cellStyle name="Normal 3 4 2 2 2 2 2" xfId="349"/>
    <cellStyle name="Normal 3 4 2 2 2 3" xfId="277"/>
    <cellStyle name="Normal 3 4 2 2 3" xfId="169"/>
    <cellStyle name="Normal 3 4 2 2 3 2" xfId="313"/>
    <cellStyle name="Normal 3 4 2 2 4" xfId="241"/>
    <cellStyle name="Normal 3 4 2 3" xfId="119"/>
    <cellStyle name="Normal 3 4 2 3 2" xfId="191"/>
    <cellStyle name="Normal 3 4 2 3 2 2" xfId="335"/>
    <cellStyle name="Normal 3 4 2 3 3" xfId="263"/>
    <cellStyle name="Normal 3 4 2 4" xfId="155"/>
    <cellStyle name="Normal 3 4 2 4 2" xfId="299"/>
    <cellStyle name="Normal 3 4 2 5" xfId="227"/>
    <cellStyle name="Normal 3 4 3" xfId="90"/>
    <cellStyle name="Normal 3 4 3 2" xfId="126"/>
    <cellStyle name="Normal 3 4 3 2 2" xfId="198"/>
    <cellStyle name="Normal 3 4 3 2 2 2" xfId="342"/>
    <cellStyle name="Normal 3 4 3 2 3" xfId="270"/>
    <cellStyle name="Normal 3 4 3 3" xfId="162"/>
    <cellStyle name="Normal 3 4 3 3 2" xfId="306"/>
    <cellStyle name="Normal 3 4 3 4" xfId="234"/>
    <cellStyle name="Normal 3 4 4" xfId="104"/>
    <cellStyle name="Normal 3 4 4 2" xfId="140"/>
    <cellStyle name="Normal 3 4 4 2 2" xfId="212"/>
    <cellStyle name="Normal 3 4 4 2 2 2" xfId="356"/>
    <cellStyle name="Normal 3 4 4 2 3" xfId="284"/>
    <cellStyle name="Normal 3 4 4 3" xfId="176"/>
    <cellStyle name="Normal 3 4 4 3 2" xfId="320"/>
    <cellStyle name="Normal 3 4 4 4" xfId="248"/>
    <cellStyle name="Normal 3 4 5" xfId="112"/>
    <cellStyle name="Normal 3 4 5 2" xfId="184"/>
    <cellStyle name="Normal 3 4 5 2 2" xfId="328"/>
    <cellStyle name="Normal 3 4 5 3" xfId="256"/>
    <cellStyle name="Normal 3 4 6" xfId="148"/>
    <cellStyle name="Normal 3 4 6 2" xfId="292"/>
    <cellStyle name="Normal 3 4 7" xfId="220"/>
    <cellStyle name="Normal 3 5" xfId="78"/>
    <cellStyle name="Normal 3 5 2" xfId="92"/>
    <cellStyle name="Normal 3 5 2 2" xfId="128"/>
    <cellStyle name="Normal 3 5 2 2 2" xfId="200"/>
    <cellStyle name="Normal 3 5 2 2 2 2" xfId="344"/>
    <cellStyle name="Normal 3 5 2 2 3" xfId="272"/>
    <cellStyle name="Normal 3 5 2 3" xfId="164"/>
    <cellStyle name="Normal 3 5 2 3 2" xfId="308"/>
    <cellStyle name="Normal 3 5 2 4" xfId="236"/>
    <cellStyle name="Normal 3 5 3" xfId="114"/>
    <cellStyle name="Normal 3 5 3 2" xfId="186"/>
    <cellStyle name="Normal 3 5 3 2 2" xfId="330"/>
    <cellStyle name="Normal 3 5 3 3" xfId="258"/>
    <cellStyle name="Normal 3 5 4" xfId="150"/>
    <cellStyle name="Normal 3 5 4 2" xfId="294"/>
    <cellStyle name="Normal 3 5 5" xfId="222"/>
    <cellStyle name="Normal 3 6" xfId="85"/>
    <cellStyle name="Normal 3 6 2" xfId="121"/>
    <cellStyle name="Normal 3 6 2 2" xfId="193"/>
    <cellStyle name="Normal 3 6 2 2 2" xfId="337"/>
    <cellStyle name="Normal 3 6 2 3" xfId="265"/>
    <cellStyle name="Normal 3 6 3" xfId="157"/>
    <cellStyle name="Normal 3 6 3 2" xfId="301"/>
    <cellStyle name="Normal 3 6 4" xfId="229"/>
    <cellStyle name="Normal 3 7" xfId="99"/>
    <cellStyle name="Normal 3 7 2" xfId="135"/>
    <cellStyle name="Normal 3 7 2 2" xfId="207"/>
    <cellStyle name="Normal 3 7 2 2 2" xfId="351"/>
    <cellStyle name="Normal 3 7 2 3" xfId="279"/>
    <cellStyle name="Normal 3 7 3" xfId="171"/>
    <cellStyle name="Normal 3 7 3 2" xfId="315"/>
    <cellStyle name="Normal 3 7 4" xfId="243"/>
    <cellStyle name="Normal 3 8" xfId="107"/>
    <cellStyle name="Normal 3 8 2" xfId="179"/>
    <cellStyle name="Normal 3 8 2 2" xfId="323"/>
    <cellStyle name="Normal 3 8 3" xfId="251"/>
    <cellStyle name="Normal 3 9" xfId="143"/>
    <cellStyle name="Normal 3 9 2" xfId="287"/>
    <cellStyle name="Normal 4" xfId="38"/>
    <cellStyle name="Normal 4 10" xfId="72"/>
    <cellStyle name="Normal 4 2" xfId="75"/>
    <cellStyle name="Normal 4 2 2" xfId="82"/>
    <cellStyle name="Normal 4 2 2 2" xfId="96"/>
    <cellStyle name="Normal 4 2 2 2 2" xfId="132"/>
    <cellStyle name="Normal 4 2 2 2 2 2" xfId="204"/>
    <cellStyle name="Normal 4 2 2 2 2 2 2" xfId="348"/>
    <cellStyle name="Normal 4 2 2 2 2 3" xfId="276"/>
    <cellStyle name="Normal 4 2 2 2 3" xfId="168"/>
    <cellStyle name="Normal 4 2 2 2 3 2" xfId="312"/>
    <cellStyle name="Normal 4 2 2 2 4" xfId="240"/>
    <cellStyle name="Normal 4 2 2 3" xfId="118"/>
    <cellStyle name="Normal 4 2 2 3 2" xfId="190"/>
    <cellStyle name="Normal 4 2 2 3 2 2" xfId="334"/>
    <cellStyle name="Normal 4 2 2 3 3" xfId="262"/>
    <cellStyle name="Normal 4 2 2 4" xfId="154"/>
    <cellStyle name="Normal 4 2 2 4 2" xfId="298"/>
    <cellStyle name="Normal 4 2 2 5" xfId="226"/>
    <cellStyle name="Normal 4 2 3" xfId="89"/>
    <cellStyle name="Normal 4 2 3 2" xfId="125"/>
    <cellStyle name="Normal 4 2 3 2 2" xfId="197"/>
    <cellStyle name="Normal 4 2 3 2 2 2" xfId="341"/>
    <cellStyle name="Normal 4 2 3 2 3" xfId="269"/>
    <cellStyle name="Normal 4 2 3 3" xfId="161"/>
    <cellStyle name="Normal 4 2 3 3 2" xfId="305"/>
    <cellStyle name="Normal 4 2 3 4" xfId="233"/>
    <cellStyle name="Normal 4 2 4" xfId="103"/>
    <cellStyle name="Normal 4 2 4 2" xfId="139"/>
    <cellStyle name="Normal 4 2 4 2 2" xfId="211"/>
    <cellStyle name="Normal 4 2 4 2 2 2" xfId="355"/>
    <cellStyle name="Normal 4 2 4 2 3" xfId="283"/>
    <cellStyle name="Normal 4 2 4 3" xfId="175"/>
    <cellStyle name="Normal 4 2 4 3 2" xfId="319"/>
    <cellStyle name="Normal 4 2 4 4" xfId="247"/>
    <cellStyle name="Normal 4 2 5" xfId="111"/>
    <cellStyle name="Normal 4 2 5 2" xfId="183"/>
    <cellStyle name="Normal 4 2 5 2 2" xfId="327"/>
    <cellStyle name="Normal 4 2 5 3" xfId="255"/>
    <cellStyle name="Normal 4 2 6" xfId="147"/>
    <cellStyle name="Normal 4 2 6 2" xfId="291"/>
    <cellStyle name="Normal 4 2 7" xfId="219"/>
    <cellStyle name="Normal 4 3" xfId="77"/>
    <cellStyle name="Normal 4 3 2" xfId="84"/>
    <cellStyle name="Normal 4 3 2 2" xfId="98"/>
    <cellStyle name="Normal 4 3 2 2 2" xfId="134"/>
    <cellStyle name="Normal 4 3 2 2 2 2" xfId="206"/>
    <cellStyle name="Normal 4 3 2 2 2 2 2" xfId="350"/>
    <cellStyle name="Normal 4 3 2 2 2 3" xfId="278"/>
    <cellStyle name="Normal 4 3 2 2 3" xfId="170"/>
    <cellStyle name="Normal 4 3 2 2 3 2" xfId="314"/>
    <cellStyle name="Normal 4 3 2 2 4" xfId="242"/>
    <cellStyle name="Normal 4 3 2 3" xfId="120"/>
    <cellStyle name="Normal 4 3 2 3 2" xfId="192"/>
    <cellStyle name="Normal 4 3 2 3 2 2" xfId="336"/>
    <cellStyle name="Normal 4 3 2 3 3" xfId="264"/>
    <cellStyle name="Normal 4 3 2 4" xfId="156"/>
    <cellStyle name="Normal 4 3 2 4 2" xfId="300"/>
    <cellStyle name="Normal 4 3 2 5" xfId="228"/>
    <cellStyle name="Normal 4 3 3" xfId="91"/>
    <cellStyle name="Normal 4 3 3 2" xfId="127"/>
    <cellStyle name="Normal 4 3 3 2 2" xfId="199"/>
    <cellStyle name="Normal 4 3 3 2 2 2" xfId="343"/>
    <cellStyle name="Normal 4 3 3 2 3" xfId="271"/>
    <cellStyle name="Normal 4 3 3 3" xfId="163"/>
    <cellStyle name="Normal 4 3 3 3 2" xfId="307"/>
    <cellStyle name="Normal 4 3 3 4" xfId="235"/>
    <cellStyle name="Normal 4 3 4" xfId="105"/>
    <cellStyle name="Normal 4 3 4 2" xfId="141"/>
    <cellStyle name="Normal 4 3 4 2 2" xfId="213"/>
    <cellStyle name="Normal 4 3 4 2 2 2" xfId="357"/>
    <cellStyle name="Normal 4 3 4 2 3" xfId="285"/>
    <cellStyle name="Normal 4 3 4 3" xfId="177"/>
    <cellStyle name="Normal 4 3 4 3 2" xfId="321"/>
    <cellStyle name="Normal 4 3 4 4" xfId="249"/>
    <cellStyle name="Normal 4 3 5" xfId="113"/>
    <cellStyle name="Normal 4 3 5 2" xfId="185"/>
    <cellStyle name="Normal 4 3 5 2 2" xfId="329"/>
    <cellStyle name="Normal 4 3 5 3" xfId="257"/>
    <cellStyle name="Normal 4 3 6" xfId="149"/>
    <cellStyle name="Normal 4 3 6 2" xfId="293"/>
    <cellStyle name="Normal 4 3 7" xfId="221"/>
    <cellStyle name="Normal 4 4" xfId="79"/>
    <cellStyle name="Normal 4 4 2" xfId="93"/>
    <cellStyle name="Normal 4 4 2 2" xfId="129"/>
    <cellStyle name="Normal 4 4 2 2 2" xfId="201"/>
    <cellStyle name="Normal 4 4 2 2 2 2" xfId="345"/>
    <cellStyle name="Normal 4 4 2 2 3" xfId="273"/>
    <cellStyle name="Normal 4 4 2 3" xfId="165"/>
    <cellStyle name="Normal 4 4 2 3 2" xfId="309"/>
    <cellStyle name="Normal 4 4 2 4" xfId="237"/>
    <cellStyle name="Normal 4 4 3" xfId="115"/>
    <cellStyle name="Normal 4 4 3 2" xfId="187"/>
    <cellStyle name="Normal 4 4 3 2 2" xfId="331"/>
    <cellStyle name="Normal 4 4 3 3" xfId="259"/>
    <cellStyle name="Normal 4 4 4" xfId="151"/>
    <cellStyle name="Normal 4 4 4 2" xfId="295"/>
    <cellStyle name="Normal 4 4 5" xfId="223"/>
    <cellStyle name="Normal 4 5" xfId="86"/>
    <cellStyle name="Normal 4 5 2" xfId="122"/>
    <cellStyle name="Normal 4 5 2 2" xfId="194"/>
    <cellStyle name="Normal 4 5 2 2 2" xfId="338"/>
    <cellStyle name="Normal 4 5 2 3" xfId="266"/>
    <cellStyle name="Normal 4 5 3" xfId="158"/>
    <cellStyle name="Normal 4 5 3 2" xfId="302"/>
    <cellStyle name="Normal 4 5 4" xfId="230"/>
    <cellStyle name="Normal 4 6" xfId="100"/>
    <cellStyle name="Normal 4 6 2" xfId="136"/>
    <cellStyle name="Normal 4 6 2 2" xfId="208"/>
    <cellStyle name="Normal 4 6 2 2 2" xfId="352"/>
    <cellStyle name="Normal 4 6 2 3" xfId="280"/>
    <cellStyle name="Normal 4 6 3" xfId="172"/>
    <cellStyle name="Normal 4 6 3 2" xfId="316"/>
    <cellStyle name="Normal 4 6 4" xfId="244"/>
    <cellStyle name="Normal 4 7" xfId="108"/>
    <cellStyle name="Normal 4 7 2" xfId="180"/>
    <cellStyle name="Normal 4 7 2 2" xfId="324"/>
    <cellStyle name="Normal 4 7 3" xfId="252"/>
    <cellStyle name="Normal 4 8" xfId="144"/>
    <cellStyle name="Normal 4 8 2" xfId="288"/>
    <cellStyle name="Normal 4 9" xfId="216"/>
    <cellStyle name="Normal 5" xfId="48"/>
    <cellStyle name="Normal 5 2" xfId="66"/>
    <cellStyle name="Normal 5 3" xfId="70"/>
    <cellStyle name="Normal 6" xfId="50"/>
    <cellStyle name="Normal 6 2" xfId="67"/>
    <cellStyle name="Normal 7" xfId="68"/>
    <cellStyle name="Normal 8" xfId="69"/>
    <cellStyle name="Normal 9" xfId="359"/>
    <cellStyle name="Output" xfId="39" builtinId="21" customBuiltin="1"/>
    <cellStyle name="Overskrift 1" xfId="40" builtinId="16" customBuiltin="1"/>
    <cellStyle name="Overskrift 2" xfId="41" builtinId="17" customBuiltin="1"/>
    <cellStyle name="Overskrift 3" xfId="42" builtinId="18" customBuiltin="1"/>
    <cellStyle name="Overskrift 4" xfId="43" builtinId="19" customBuiltin="1"/>
    <cellStyle name="Sammenkædet celle" xfId="44" builtinId="24" customBuiltin="1"/>
    <cellStyle name="Titel" xfId="45" builtinId="15" customBuiltin="1"/>
    <cellStyle name="Total" xfId="46" builtinId="25" customBuiltin="1"/>
    <cellStyle name="Ugyldig" xfId="4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tabSelected="1" zoomScaleNormal="100" workbookViewId="0">
      <pane ySplit="7" topLeftCell="A60" activePane="bottomLeft" state="frozen"/>
      <selection activeCell="D38" sqref="D38"/>
      <selection pane="bottomLeft" activeCell="I68" sqref="I68"/>
    </sheetView>
  </sheetViews>
  <sheetFormatPr defaultRowHeight="12.75" x14ac:dyDescent="0.2"/>
  <cols>
    <col min="1" max="1" width="1.42578125" customWidth="1"/>
    <col min="2" max="2" width="3.7109375" customWidth="1"/>
    <col min="3" max="3" width="34" customWidth="1"/>
    <col min="4" max="4" width="7.42578125" customWidth="1"/>
    <col min="5" max="5" width="11.42578125" customWidth="1"/>
    <col min="6" max="6" width="11.5703125" customWidth="1"/>
    <col min="7" max="7" width="10.85546875" customWidth="1"/>
    <col min="8" max="8" width="9.28515625" style="3" customWidth="1"/>
    <col min="9" max="9" width="11" style="38" customWidth="1"/>
    <col min="10" max="10" width="10.28515625" style="3" customWidth="1"/>
  </cols>
  <sheetData>
    <row r="1" spans="1:10" ht="13.5" thickBot="1" x14ac:dyDescent="0.25">
      <c r="J1" s="9"/>
    </row>
    <row r="2" spans="1:10" ht="26.25" thickBot="1" x14ac:dyDescent="0.4">
      <c r="A2" s="8"/>
      <c r="B2" s="5" t="s">
        <v>194</v>
      </c>
      <c r="C2" s="6"/>
      <c r="D2" s="6"/>
      <c r="E2" s="6"/>
      <c r="F2" s="6"/>
      <c r="G2" s="6"/>
      <c r="H2" s="40"/>
      <c r="I2" s="39"/>
      <c r="J2" s="7"/>
    </row>
    <row r="4" spans="1:10" ht="18" x14ac:dyDescent="0.25">
      <c r="B4" s="4" t="s">
        <v>0</v>
      </c>
      <c r="C4" s="2"/>
      <c r="J4" s="9"/>
    </row>
    <row r="5" spans="1:10" ht="18" x14ac:dyDescent="0.25">
      <c r="B5" s="4" t="s">
        <v>1</v>
      </c>
      <c r="J5" s="9"/>
    </row>
    <row r="6" spans="1:10" ht="63.75" x14ac:dyDescent="0.2">
      <c r="A6" s="1"/>
      <c r="B6" s="58" t="s">
        <v>58</v>
      </c>
      <c r="C6" s="59"/>
      <c r="D6" s="60" t="s">
        <v>5</v>
      </c>
      <c r="E6" s="57" t="s">
        <v>195</v>
      </c>
      <c r="F6" s="57" t="s">
        <v>207</v>
      </c>
      <c r="G6" s="56" t="s">
        <v>196</v>
      </c>
      <c r="H6" s="57" t="s">
        <v>88</v>
      </c>
      <c r="I6" s="57" t="s">
        <v>208</v>
      </c>
      <c r="J6" s="57" t="s">
        <v>57</v>
      </c>
    </row>
    <row r="7" spans="1:10" ht="24" customHeight="1" x14ac:dyDescent="0.2">
      <c r="B7" s="52"/>
      <c r="C7" s="53"/>
      <c r="D7" s="54"/>
      <c r="E7" s="55"/>
      <c r="F7" s="55"/>
      <c r="G7" s="129" t="s">
        <v>3</v>
      </c>
      <c r="H7" s="129"/>
      <c r="I7" s="129"/>
      <c r="J7" s="129"/>
    </row>
    <row r="8" spans="1:10" ht="13.5" thickBot="1" x14ac:dyDescent="0.25">
      <c r="B8" s="1" t="s">
        <v>4</v>
      </c>
      <c r="D8" s="3"/>
      <c r="H8" s="50"/>
      <c r="J8" s="9"/>
    </row>
    <row r="9" spans="1:10" ht="14.25" customHeight="1" x14ac:dyDescent="0.2">
      <c r="B9" s="19">
        <v>201</v>
      </c>
      <c r="C9" s="20" t="s">
        <v>47</v>
      </c>
      <c r="D9" s="21">
        <v>511020</v>
      </c>
      <c r="E9" s="22">
        <v>70727766</v>
      </c>
      <c r="F9" s="41">
        <v>70204313</v>
      </c>
      <c r="G9" s="46">
        <f>E9-F9</f>
        <v>523453</v>
      </c>
      <c r="H9" s="97"/>
      <c r="I9" s="103">
        <v>-191862</v>
      </c>
      <c r="J9" s="99" t="s">
        <v>209</v>
      </c>
    </row>
    <row r="10" spans="1:10" x14ac:dyDescent="0.2">
      <c r="A10" s="1"/>
      <c r="B10" s="24">
        <v>210</v>
      </c>
      <c r="C10" s="17" t="s">
        <v>270</v>
      </c>
      <c r="D10" s="11">
        <v>514002</v>
      </c>
      <c r="E10" s="13">
        <v>2024976</v>
      </c>
      <c r="F10" s="42">
        <v>2003125</v>
      </c>
      <c r="G10" s="47">
        <f>E10-F10</f>
        <v>21851</v>
      </c>
      <c r="H10" s="98"/>
      <c r="I10" s="48">
        <v>17289</v>
      </c>
      <c r="J10" s="100" t="s">
        <v>211</v>
      </c>
    </row>
    <row r="11" spans="1:10" x14ac:dyDescent="0.2">
      <c r="A11" s="1"/>
      <c r="B11" s="24">
        <v>217</v>
      </c>
      <c r="C11" s="12" t="s">
        <v>6</v>
      </c>
      <c r="D11" s="11">
        <v>514004</v>
      </c>
      <c r="E11" s="13">
        <v>2362460</v>
      </c>
      <c r="F11" s="42">
        <v>2366948</v>
      </c>
      <c r="G11" s="47">
        <f>E11-F11</f>
        <v>-4488</v>
      </c>
      <c r="H11" s="98"/>
      <c r="I11" s="48">
        <v>-81029</v>
      </c>
      <c r="J11" s="100" t="s">
        <v>212</v>
      </c>
    </row>
    <row r="12" spans="1:10" x14ac:dyDescent="0.2">
      <c r="B12" s="24">
        <v>222</v>
      </c>
      <c r="C12" s="12" t="s">
        <v>272</v>
      </c>
      <c r="D12" s="11">
        <v>514006</v>
      </c>
      <c r="E12" s="13">
        <v>4839846</v>
      </c>
      <c r="F12" s="42">
        <v>4808001</v>
      </c>
      <c r="G12" s="47">
        <f>E12-F12</f>
        <v>31845</v>
      </c>
      <c r="H12" s="98"/>
      <c r="I12" s="48">
        <v>150779</v>
      </c>
      <c r="J12" s="101" t="s">
        <v>213</v>
      </c>
    </row>
    <row r="13" spans="1:10" x14ac:dyDescent="0.2">
      <c r="B13" s="24">
        <v>224</v>
      </c>
      <c r="C13" s="12" t="s">
        <v>271</v>
      </c>
      <c r="D13" s="11">
        <v>514008</v>
      </c>
      <c r="E13" s="13">
        <f>6505625+60000</f>
        <v>6565625</v>
      </c>
      <c r="F13" s="42">
        <f>6460241+119808</f>
        <v>6580049</v>
      </c>
      <c r="G13" s="47">
        <f t="shared" ref="G13:G88" si="0">E13-F13</f>
        <v>-14424</v>
      </c>
      <c r="H13" s="98"/>
      <c r="I13" s="48">
        <v>203079</v>
      </c>
      <c r="J13" s="100" t="s">
        <v>213</v>
      </c>
    </row>
    <row r="14" spans="1:10" x14ac:dyDescent="0.2">
      <c r="B14" s="24">
        <v>228</v>
      </c>
      <c r="C14" s="12" t="s">
        <v>7</v>
      </c>
      <c r="D14" s="11">
        <v>514010</v>
      </c>
      <c r="E14" s="13">
        <v>9389792</v>
      </c>
      <c r="F14" s="42">
        <v>9411747</v>
      </c>
      <c r="G14" s="47">
        <f t="shared" si="0"/>
        <v>-21955</v>
      </c>
      <c r="H14" s="98"/>
      <c r="I14" s="48">
        <v>-212765</v>
      </c>
      <c r="J14" s="100" t="s">
        <v>214</v>
      </c>
    </row>
    <row r="15" spans="1:10" s="9" customFormat="1" x14ac:dyDescent="0.2">
      <c r="B15" s="24">
        <v>240</v>
      </c>
      <c r="C15" s="12" t="s">
        <v>48</v>
      </c>
      <c r="D15" s="11">
        <v>514020</v>
      </c>
      <c r="E15" s="13">
        <v>15903163</v>
      </c>
      <c r="F15" s="42">
        <v>15397172</v>
      </c>
      <c r="G15" s="47">
        <f t="shared" si="0"/>
        <v>505991</v>
      </c>
      <c r="H15" s="98"/>
      <c r="I15" s="48">
        <v>-8082</v>
      </c>
      <c r="J15" s="100" t="s">
        <v>215</v>
      </c>
    </row>
    <row r="16" spans="1:10" s="9" customFormat="1" x14ac:dyDescent="0.2">
      <c r="B16" s="24">
        <v>241</v>
      </c>
      <c r="C16" s="12" t="s">
        <v>49</v>
      </c>
      <c r="D16" s="11">
        <v>514025</v>
      </c>
      <c r="E16" s="13">
        <f>13513615+3346936</f>
        <v>16860551</v>
      </c>
      <c r="F16" s="42">
        <f>12998302+3068047</f>
        <v>16066349</v>
      </c>
      <c r="G16" s="47">
        <f t="shared" si="0"/>
        <v>794202</v>
      </c>
      <c r="H16" s="98" t="s">
        <v>87</v>
      </c>
      <c r="I16" s="48">
        <v>837618</v>
      </c>
      <c r="J16" s="100" t="s">
        <v>216</v>
      </c>
    </row>
    <row r="17" spans="2:10" s="9" customFormat="1" x14ac:dyDescent="0.2">
      <c r="B17" s="24">
        <v>242</v>
      </c>
      <c r="C17" s="12" t="s">
        <v>50</v>
      </c>
      <c r="D17" s="11">
        <v>514050</v>
      </c>
      <c r="E17" s="13">
        <v>11469580</v>
      </c>
      <c r="F17" s="42">
        <v>11099509</v>
      </c>
      <c r="G17" s="47">
        <f t="shared" si="0"/>
        <v>370071</v>
      </c>
      <c r="H17" s="98"/>
      <c r="I17" s="48">
        <v>522821</v>
      </c>
      <c r="J17" s="100" t="s">
        <v>217</v>
      </c>
    </row>
    <row r="18" spans="2:10" s="9" customFormat="1" x14ac:dyDescent="0.2">
      <c r="B18" s="24">
        <v>243</v>
      </c>
      <c r="C18" s="12" t="s">
        <v>51</v>
      </c>
      <c r="D18" s="11">
        <v>514045</v>
      </c>
      <c r="E18" s="13">
        <v>10916112</v>
      </c>
      <c r="F18" s="42">
        <v>10801148</v>
      </c>
      <c r="G18" s="47">
        <f t="shared" si="0"/>
        <v>114964</v>
      </c>
      <c r="H18" s="98"/>
      <c r="I18" s="48">
        <v>93417</v>
      </c>
      <c r="J18" s="100" t="s">
        <v>218</v>
      </c>
    </row>
    <row r="19" spans="2:10" s="9" customFormat="1" x14ac:dyDescent="0.2">
      <c r="B19" s="24">
        <v>244</v>
      </c>
      <c r="C19" s="17" t="s">
        <v>273</v>
      </c>
      <c r="D19" s="11">
        <v>514040</v>
      </c>
      <c r="E19" s="13">
        <v>7059378</v>
      </c>
      <c r="F19" s="42">
        <v>6629035</v>
      </c>
      <c r="G19" s="47">
        <f t="shared" si="0"/>
        <v>430343</v>
      </c>
      <c r="H19" s="98" t="s">
        <v>87</v>
      </c>
      <c r="I19" s="48">
        <v>251575</v>
      </c>
      <c r="J19" s="100" t="s">
        <v>210</v>
      </c>
    </row>
    <row r="20" spans="2:10" x14ac:dyDescent="0.2">
      <c r="B20" s="24">
        <v>245</v>
      </c>
      <c r="C20" s="12" t="s">
        <v>52</v>
      </c>
      <c r="D20" s="11">
        <v>514030</v>
      </c>
      <c r="E20" s="13">
        <v>9074673</v>
      </c>
      <c r="F20" s="42">
        <v>8969502</v>
      </c>
      <c r="G20" s="47">
        <f t="shared" si="0"/>
        <v>105171</v>
      </c>
      <c r="H20" s="98"/>
      <c r="I20" s="48">
        <v>105157</v>
      </c>
      <c r="J20" s="100" t="s">
        <v>219</v>
      </c>
    </row>
    <row r="21" spans="2:10" x14ac:dyDescent="0.2">
      <c r="B21" s="24">
        <v>246</v>
      </c>
      <c r="C21" s="12" t="s">
        <v>114</v>
      </c>
      <c r="D21" s="11">
        <v>514035</v>
      </c>
      <c r="E21" s="13">
        <v>12431547</v>
      </c>
      <c r="F21" s="43">
        <v>12166126</v>
      </c>
      <c r="G21" s="47">
        <f t="shared" si="0"/>
        <v>265421</v>
      </c>
      <c r="H21" s="98"/>
      <c r="I21" s="48">
        <v>345335</v>
      </c>
      <c r="J21" s="100" t="s">
        <v>220</v>
      </c>
    </row>
    <row r="22" spans="2:10" x14ac:dyDescent="0.2">
      <c r="B22" s="24">
        <v>247</v>
      </c>
      <c r="C22" s="12" t="s">
        <v>115</v>
      </c>
      <c r="D22" s="11">
        <v>514055</v>
      </c>
      <c r="E22" s="13">
        <v>14155708</v>
      </c>
      <c r="F22" s="42">
        <v>13871840</v>
      </c>
      <c r="G22" s="47">
        <f t="shared" si="0"/>
        <v>283868</v>
      </c>
      <c r="H22" s="98"/>
      <c r="I22" s="48">
        <v>225850</v>
      </c>
      <c r="J22" s="100" t="s">
        <v>221</v>
      </c>
    </row>
    <row r="23" spans="2:10" x14ac:dyDescent="0.2">
      <c r="B23" s="24">
        <v>327</v>
      </c>
      <c r="C23" s="12" t="s">
        <v>53</v>
      </c>
      <c r="D23" s="11">
        <v>510006</v>
      </c>
      <c r="E23" s="13">
        <v>-220317</v>
      </c>
      <c r="F23" s="42">
        <v>-509006</v>
      </c>
      <c r="G23" s="47">
        <f t="shared" si="0"/>
        <v>288689</v>
      </c>
      <c r="H23" s="98" t="s">
        <v>87</v>
      </c>
      <c r="I23" s="48">
        <v>224705</v>
      </c>
      <c r="J23" s="100" t="s">
        <v>222</v>
      </c>
    </row>
    <row r="24" spans="2:10" x14ac:dyDescent="0.2">
      <c r="B24" s="24"/>
      <c r="C24" s="12"/>
      <c r="D24" s="11"/>
      <c r="E24" s="13"/>
      <c r="F24" s="42"/>
      <c r="G24" s="47"/>
      <c r="H24" s="98"/>
      <c r="I24" s="48"/>
      <c r="J24" s="100"/>
    </row>
    <row r="25" spans="2:10" x14ac:dyDescent="0.2">
      <c r="B25" s="24">
        <v>301</v>
      </c>
      <c r="C25" s="12" t="s">
        <v>8</v>
      </c>
      <c r="D25" s="11">
        <v>301005</v>
      </c>
      <c r="E25" s="13">
        <f>15353818+28578</f>
        <v>15382396</v>
      </c>
      <c r="F25" s="42">
        <f>15270317+28578+6253</f>
        <v>15305148</v>
      </c>
      <c r="G25" s="47">
        <f t="shared" si="0"/>
        <v>77248</v>
      </c>
      <c r="H25" s="98"/>
      <c r="I25" s="48">
        <v>162571</v>
      </c>
      <c r="J25" s="100" t="s">
        <v>223</v>
      </c>
    </row>
    <row r="26" spans="2:10" x14ac:dyDescent="0.2">
      <c r="B26" s="24">
        <v>301</v>
      </c>
      <c r="C26" s="12" t="s">
        <v>9</v>
      </c>
      <c r="D26" s="11">
        <v>305005</v>
      </c>
      <c r="E26" s="13">
        <v>1866633</v>
      </c>
      <c r="F26" s="42">
        <v>1639803</v>
      </c>
      <c r="G26" s="47">
        <f t="shared" si="0"/>
        <v>226830</v>
      </c>
      <c r="H26" s="98"/>
      <c r="I26" s="48">
        <v>158533</v>
      </c>
      <c r="J26" s="100" t="s">
        <v>223</v>
      </c>
    </row>
    <row r="27" spans="2:10" s="9" customFormat="1" x14ac:dyDescent="0.2">
      <c r="B27" s="24">
        <v>301</v>
      </c>
      <c r="C27" s="12" t="s">
        <v>90</v>
      </c>
      <c r="D27" s="11">
        <v>376060</v>
      </c>
      <c r="E27" s="13">
        <v>234070</v>
      </c>
      <c r="F27" s="42">
        <v>164187</v>
      </c>
      <c r="G27" s="47">
        <f t="shared" si="0"/>
        <v>69883</v>
      </c>
      <c r="H27" s="98"/>
      <c r="I27" s="48">
        <v>33525</v>
      </c>
      <c r="J27" s="100" t="s">
        <v>223</v>
      </c>
    </row>
    <row r="28" spans="2:10" x14ac:dyDescent="0.2">
      <c r="B28" s="24">
        <v>302</v>
      </c>
      <c r="C28" s="12" t="s">
        <v>10</v>
      </c>
      <c r="D28" s="11">
        <v>301007</v>
      </c>
      <c r="E28" s="13">
        <f>10946955+58734</f>
        <v>11005689</v>
      </c>
      <c r="F28" s="42">
        <f>11118391+29620</f>
        <v>11148011</v>
      </c>
      <c r="G28" s="47">
        <f t="shared" si="0"/>
        <v>-142322</v>
      </c>
      <c r="H28" s="98"/>
      <c r="I28" s="48">
        <v>275038</v>
      </c>
      <c r="J28" s="100" t="s">
        <v>224</v>
      </c>
    </row>
    <row r="29" spans="2:10" x14ac:dyDescent="0.2">
      <c r="B29" s="24">
        <v>302</v>
      </c>
      <c r="C29" s="12" t="s">
        <v>11</v>
      </c>
      <c r="D29" s="11">
        <v>305007</v>
      </c>
      <c r="E29" s="13">
        <v>2288748</v>
      </c>
      <c r="F29" s="42">
        <v>2192168</v>
      </c>
      <c r="G29" s="47">
        <f t="shared" si="0"/>
        <v>96580</v>
      </c>
      <c r="H29" s="98"/>
      <c r="I29" s="48">
        <v>51348</v>
      </c>
      <c r="J29" s="100" t="s">
        <v>224</v>
      </c>
    </row>
    <row r="30" spans="2:10" s="9" customFormat="1" x14ac:dyDescent="0.2">
      <c r="B30" s="24">
        <v>302</v>
      </c>
      <c r="C30" s="12" t="s">
        <v>360</v>
      </c>
      <c r="D30" s="11">
        <v>376061</v>
      </c>
      <c r="E30" s="13">
        <v>230057</v>
      </c>
      <c r="F30" s="42">
        <v>115431</v>
      </c>
      <c r="G30" s="47">
        <f t="shared" si="0"/>
        <v>114626</v>
      </c>
      <c r="H30" s="98"/>
      <c r="I30" s="48">
        <v>29507</v>
      </c>
      <c r="J30" s="100" t="s">
        <v>224</v>
      </c>
    </row>
    <row r="31" spans="2:10" x14ac:dyDescent="0.2">
      <c r="B31" s="24">
        <v>303</v>
      </c>
      <c r="C31" s="12" t="s">
        <v>12</v>
      </c>
      <c r="D31" s="11">
        <v>301009</v>
      </c>
      <c r="E31" s="13">
        <v>14395564</v>
      </c>
      <c r="F31" s="42">
        <f>15372263+295360</f>
        <v>15667623</v>
      </c>
      <c r="G31" s="47">
        <f t="shared" si="0"/>
        <v>-1272059</v>
      </c>
      <c r="H31" s="98"/>
      <c r="I31" s="48">
        <v>823244</v>
      </c>
      <c r="J31" s="100" t="s">
        <v>225</v>
      </c>
    </row>
    <row r="32" spans="2:10" x14ac:dyDescent="0.2">
      <c r="B32" s="24">
        <v>303</v>
      </c>
      <c r="C32" s="12" t="s">
        <v>13</v>
      </c>
      <c r="D32" s="11">
        <v>305009</v>
      </c>
      <c r="E32" s="13">
        <v>1997215</v>
      </c>
      <c r="F32" s="42">
        <v>1696971</v>
      </c>
      <c r="G32" s="47">
        <f t="shared" si="0"/>
        <v>300244</v>
      </c>
      <c r="H32" s="98"/>
      <c r="I32" s="48">
        <v>459325</v>
      </c>
      <c r="J32" s="100" t="s">
        <v>225</v>
      </c>
    </row>
    <row r="33" spans="2:10" s="9" customFormat="1" x14ac:dyDescent="0.2">
      <c r="B33" s="24">
        <v>303</v>
      </c>
      <c r="C33" s="12" t="s">
        <v>80</v>
      </c>
      <c r="D33" s="11">
        <v>376062</v>
      </c>
      <c r="E33" s="13">
        <v>354875</v>
      </c>
      <c r="F33" s="42">
        <v>72597</v>
      </c>
      <c r="G33" s="47">
        <f t="shared" si="0"/>
        <v>282278</v>
      </c>
      <c r="H33" s="98"/>
      <c r="I33" s="48">
        <v>44981</v>
      </c>
      <c r="J33" s="100" t="s">
        <v>225</v>
      </c>
    </row>
    <row r="34" spans="2:10" s="9" customFormat="1" x14ac:dyDescent="0.2">
      <c r="B34" s="24">
        <v>304</v>
      </c>
      <c r="C34" s="17" t="s">
        <v>274</v>
      </c>
      <c r="D34" s="11">
        <v>514060</v>
      </c>
      <c r="E34" s="13">
        <v>2407566</v>
      </c>
      <c r="F34" s="42">
        <v>2153430</v>
      </c>
      <c r="G34" s="47">
        <f t="shared" si="0"/>
        <v>254136</v>
      </c>
      <c r="H34" s="98" t="s">
        <v>87</v>
      </c>
      <c r="I34" s="48">
        <v>186686</v>
      </c>
      <c r="J34" s="100" t="s">
        <v>226</v>
      </c>
    </row>
    <row r="35" spans="2:10" x14ac:dyDescent="0.2">
      <c r="B35" s="26">
        <v>305</v>
      </c>
      <c r="C35" s="15" t="s">
        <v>14</v>
      </c>
      <c r="D35" s="16">
        <v>301029</v>
      </c>
      <c r="E35" s="13">
        <v>29416208</v>
      </c>
      <c r="F35" s="42">
        <v>29469222</v>
      </c>
      <c r="G35" s="47">
        <f t="shared" si="0"/>
        <v>-53014</v>
      </c>
      <c r="H35" s="98"/>
      <c r="I35" s="48">
        <v>-869871</v>
      </c>
      <c r="J35" s="102" t="s">
        <v>227</v>
      </c>
    </row>
    <row r="36" spans="2:10" x14ac:dyDescent="0.2">
      <c r="B36" s="24">
        <v>305</v>
      </c>
      <c r="C36" s="17" t="s">
        <v>54</v>
      </c>
      <c r="D36" s="11">
        <v>305055</v>
      </c>
      <c r="E36" s="13">
        <f>4641919+29619</f>
        <v>4671538</v>
      </c>
      <c r="F36" s="42">
        <f>4825942+29276</f>
        <v>4855218</v>
      </c>
      <c r="G36" s="47">
        <f t="shared" si="0"/>
        <v>-183680</v>
      </c>
      <c r="H36" s="98"/>
      <c r="I36" s="48">
        <v>399212</v>
      </c>
      <c r="J36" s="102" t="s">
        <v>227</v>
      </c>
    </row>
    <row r="37" spans="2:10" s="9" customFormat="1" x14ac:dyDescent="0.2">
      <c r="B37" s="24">
        <v>305</v>
      </c>
      <c r="C37" s="17" t="s">
        <v>203</v>
      </c>
      <c r="D37" s="11">
        <v>305026</v>
      </c>
      <c r="E37" s="14">
        <f>3278089+197820</f>
        <v>3475909</v>
      </c>
      <c r="F37" s="43">
        <f>3322030+146843</f>
        <v>3468873</v>
      </c>
      <c r="G37" s="47">
        <f t="shared" si="0"/>
        <v>7036</v>
      </c>
      <c r="H37" s="98"/>
      <c r="I37" s="48">
        <f>297916+10000-61760</f>
        <v>246156</v>
      </c>
      <c r="J37" s="102" t="s">
        <v>227</v>
      </c>
    </row>
    <row r="38" spans="2:10" x14ac:dyDescent="0.2">
      <c r="B38" s="24">
        <v>305</v>
      </c>
      <c r="C38" s="17" t="s">
        <v>204</v>
      </c>
      <c r="D38" s="11">
        <v>305028</v>
      </c>
      <c r="E38" s="14">
        <v>356117</v>
      </c>
      <c r="F38" s="43">
        <v>375929</v>
      </c>
      <c r="G38" s="48">
        <f t="shared" si="0"/>
        <v>-19812</v>
      </c>
      <c r="H38" s="98"/>
      <c r="I38" s="48">
        <v>-38407</v>
      </c>
      <c r="J38" s="102" t="s">
        <v>227</v>
      </c>
    </row>
    <row r="39" spans="2:10" x14ac:dyDescent="0.2">
      <c r="B39" s="24">
        <v>306</v>
      </c>
      <c r="C39" s="12" t="s">
        <v>15</v>
      </c>
      <c r="D39" s="11">
        <v>301041</v>
      </c>
      <c r="E39" s="13">
        <v>35766687</v>
      </c>
      <c r="F39" s="42">
        <v>37313317</v>
      </c>
      <c r="G39" s="47">
        <f t="shared" si="0"/>
        <v>-1546630</v>
      </c>
      <c r="H39" s="98"/>
      <c r="I39" s="48">
        <v>150142</v>
      </c>
      <c r="J39" s="100" t="s">
        <v>228</v>
      </c>
    </row>
    <row r="40" spans="2:10" x14ac:dyDescent="0.2">
      <c r="B40" s="24">
        <v>306</v>
      </c>
      <c r="C40" s="12" t="s">
        <v>16</v>
      </c>
      <c r="D40" s="11">
        <v>305039</v>
      </c>
      <c r="E40" s="13">
        <v>4766844</v>
      </c>
      <c r="F40" s="42">
        <v>4581684</v>
      </c>
      <c r="G40" s="47">
        <f t="shared" si="0"/>
        <v>185160</v>
      </c>
      <c r="H40" s="98"/>
      <c r="I40" s="48">
        <v>72647</v>
      </c>
      <c r="J40" s="100" t="s">
        <v>228</v>
      </c>
    </row>
    <row r="41" spans="2:10" s="9" customFormat="1" x14ac:dyDescent="0.2">
      <c r="B41" s="24">
        <v>306</v>
      </c>
      <c r="C41" s="12" t="s">
        <v>66</v>
      </c>
      <c r="D41" s="11">
        <v>376064</v>
      </c>
      <c r="E41" s="13">
        <v>-11507</v>
      </c>
      <c r="F41" s="42">
        <v>251913</v>
      </c>
      <c r="G41" s="47">
        <f t="shared" si="0"/>
        <v>-263420</v>
      </c>
      <c r="H41" s="98"/>
      <c r="I41" s="48">
        <v>-229462</v>
      </c>
      <c r="J41" s="100" t="s">
        <v>228</v>
      </c>
    </row>
    <row r="42" spans="2:10" x14ac:dyDescent="0.2">
      <c r="B42" s="24">
        <v>308</v>
      </c>
      <c r="C42" s="12" t="s">
        <v>17</v>
      </c>
      <c r="D42" s="11">
        <v>301015</v>
      </c>
      <c r="E42" s="13">
        <v>5336458</v>
      </c>
      <c r="F42" s="42">
        <v>5469136</v>
      </c>
      <c r="G42" s="47">
        <f t="shared" si="0"/>
        <v>-132678</v>
      </c>
      <c r="H42" s="98"/>
      <c r="I42" s="48">
        <v>-72948</v>
      </c>
      <c r="J42" s="100" t="s">
        <v>229</v>
      </c>
    </row>
    <row r="43" spans="2:10" x14ac:dyDescent="0.2">
      <c r="B43" s="24">
        <v>308</v>
      </c>
      <c r="C43" s="12" t="s">
        <v>18</v>
      </c>
      <c r="D43" s="11">
        <v>305015</v>
      </c>
      <c r="E43" s="13">
        <v>1363726</v>
      </c>
      <c r="F43" s="42">
        <v>1229563</v>
      </c>
      <c r="G43" s="47">
        <f t="shared" si="0"/>
        <v>134163</v>
      </c>
      <c r="H43" s="98"/>
      <c r="I43" s="48">
        <v>195906</v>
      </c>
      <c r="J43" s="100" t="s">
        <v>229</v>
      </c>
    </row>
    <row r="44" spans="2:10" s="9" customFormat="1" x14ac:dyDescent="0.2">
      <c r="B44" s="24">
        <v>308</v>
      </c>
      <c r="C44" s="12" t="s">
        <v>67</v>
      </c>
      <c r="D44" s="11">
        <v>376065</v>
      </c>
      <c r="E44" s="13">
        <v>273678</v>
      </c>
      <c r="F44" s="42">
        <v>257075</v>
      </c>
      <c r="G44" s="47">
        <f t="shared" si="0"/>
        <v>16603</v>
      </c>
      <c r="H44" s="98"/>
      <c r="I44" s="48">
        <v>73128</v>
      </c>
      <c r="J44" s="100" t="s">
        <v>229</v>
      </c>
    </row>
    <row r="45" spans="2:10" x14ac:dyDescent="0.2">
      <c r="B45" s="24">
        <v>309</v>
      </c>
      <c r="C45" s="12" t="s">
        <v>19</v>
      </c>
      <c r="D45" s="11">
        <v>301017</v>
      </c>
      <c r="E45" s="13">
        <f>7163502+29291</f>
        <v>7192793</v>
      </c>
      <c r="F45" s="42">
        <f>7173715+599</f>
        <v>7174314</v>
      </c>
      <c r="G45" s="47">
        <f t="shared" si="0"/>
        <v>18479</v>
      </c>
      <c r="H45" s="98"/>
      <c r="I45" s="48">
        <v>-194762</v>
      </c>
      <c r="J45" s="100" t="s">
        <v>230</v>
      </c>
    </row>
    <row r="46" spans="2:10" x14ac:dyDescent="0.2">
      <c r="B46" s="24">
        <v>309</v>
      </c>
      <c r="C46" s="12" t="s">
        <v>20</v>
      </c>
      <c r="D46" s="11">
        <v>305017</v>
      </c>
      <c r="E46" s="13">
        <v>1286755</v>
      </c>
      <c r="F46" s="42">
        <v>1046716</v>
      </c>
      <c r="G46" s="47">
        <f t="shared" si="0"/>
        <v>240039</v>
      </c>
      <c r="H46" s="98"/>
      <c r="I46" s="48">
        <v>193556</v>
      </c>
      <c r="J46" s="100" t="s">
        <v>230</v>
      </c>
    </row>
    <row r="47" spans="2:10" s="9" customFormat="1" x14ac:dyDescent="0.2">
      <c r="B47" s="24">
        <v>309</v>
      </c>
      <c r="C47" s="12" t="s">
        <v>68</v>
      </c>
      <c r="D47" s="11">
        <v>376066</v>
      </c>
      <c r="E47" s="13">
        <v>444458</v>
      </c>
      <c r="F47" s="42">
        <v>265998</v>
      </c>
      <c r="G47" s="47">
        <f t="shared" si="0"/>
        <v>178460</v>
      </c>
      <c r="H47" s="98"/>
      <c r="I47" s="48">
        <v>158191</v>
      </c>
      <c r="J47" s="100" t="s">
        <v>230</v>
      </c>
    </row>
    <row r="48" spans="2:10" x14ac:dyDescent="0.2">
      <c r="B48" s="24">
        <v>311</v>
      </c>
      <c r="C48" s="12" t="s">
        <v>354</v>
      </c>
      <c r="D48" s="11">
        <v>301021</v>
      </c>
      <c r="E48" s="13">
        <v>7850348</v>
      </c>
      <c r="F48" s="42">
        <v>7690275</v>
      </c>
      <c r="G48" s="47">
        <f t="shared" si="0"/>
        <v>160073</v>
      </c>
      <c r="H48" s="98"/>
      <c r="I48" s="48">
        <v>90879</v>
      </c>
      <c r="J48" s="100" t="s">
        <v>231</v>
      </c>
    </row>
    <row r="49" spans="2:10" x14ac:dyDescent="0.2">
      <c r="B49" s="24">
        <v>311</v>
      </c>
      <c r="C49" s="12" t="s">
        <v>355</v>
      </c>
      <c r="D49" s="11">
        <v>305019</v>
      </c>
      <c r="E49" s="13">
        <v>1300087</v>
      </c>
      <c r="F49" s="42">
        <v>1066135</v>
      </c>
      <c r="G49" s="47">
        <f t="shared" si="0"/>
        <v>233952</v>
      </c>
      <c r="H49" s="98"/>
      <c r="I49" s="48">
        <v>302318</v>
      </c>
      <c r="J49" s="100" t="s">
        <v>231</v>
      </c>
    </row>
    <row r="50" spans="2:10" s="9" customFormat="1" x14ac:dyDescent="0.2">
      <c r="B50" s="24">
        <v>311</v>
      </c>
      <c r="C50" s="12" t="s">
        <v>356</v>
      </c>
      <c r="D50" s="11">
        <v>376067</v>
      </c>
      <c r="E50" s="13">
        <v>349238</v>
      </c>
      <c r="F50" s="42">
        <v>306766</v>
      </c>
      <c r="G50" s="47">
        <f t="shared" si="0"/>
        <v>42472</v>
      </c>
      <c r="H50" s="98"/>
      <c r="I50" s="48">
        <v>10129</v>
      </c>
      <c r="J50" s="100" t="s">
        <v>231</v>
      </c>
    </row>
    <row r="51" spans="2:10" x14ac:dyDescent="0.2">
      <c r="B51" s="24">
        <v>312</v>
      </c>
      <c r="C51" s="12" t="s">
        <v>23</v>
      </c>
      <c r="D51" s="11">
        <v>301043</v>
      </c>
      <c r="E51" s="13">
        <v>24516159</v>
      </c>
      <c r="F51" s="42">
        <v>25444431</v>
      </c>
      <c r="G51" s="47">
        <f t="shared" si="0"/>
        <v>-928272</v>
      </c>
      <c r="H51" s="98"/>
      <c r="I51" s="48">
        <v>328991</v>
      </c>
      <c r="J51" s="100" t="s">
        <v>232</v>
      </c>
    </row>
    <row r="52" spans="2:10" x14ac:dyDescent="0.2">
      <c r="B52" s="24">
        <v>312</v>
      </c>
      <c r="C52" s="12" t="s">
        <v>24</v>
      </c>
      <c r="D52" s="11">
        <v>301051</v>
      </c>
      <c r="E52" s="13">
        <v>25479343</v>
      </c>
      <c r="F52" s="42">
        <v>25260328</v>
      </c>
      <c r="G52" s="47">
        <f t="shared" si="0"/>
        <v>219015</v>
      </c>
      <c r="H52" s="98"/>
      <c r="I52" s="48">
        <v>677516</v>
      </c>
      <c r="J52" s="100" t="s">
        <v>232</v>
      </c>
    </row>
    <row r="53" spans="2:10" x14ac:dyDescent="0.2">
      <c r="B53" s="24">
        <v>312</v>
      </c>
      <c r="C53" s="12" t="s">
        <v>25</v>
      </c>
      <c r="D53" s="11">
        <v>305041</v>
      </c>
      <c r="E53" s="13">
        <v>3335871</v>
      </c>
      <c r="F53" s="42">
        <v>3278961</v>
      </c>
      <c r="G53" s="47">
        <f t="shared" si="0"/>
        <v>56910</v>
      </c>
      <c r="H53" s="98"/>
      <c r="I53" s="48">
        <v>123276</v>
      </c>
      <c r="J53" s="100" t="s">
        <v>232</v>
      </c>
    </row>
    <row r="54" spans="2:10" s="9" customFormat="1" x14ac:dyDescent="0.2">
      <c r="B54" s="24">
        <v>312</v>
      </c>
      <c r="C54" s="12" t="s">
        <v>70</v>
      </c>
      <c r="D54" s="11">
        <v>376068</v>
      </c>
      <c r="E54" s="13">
        <v>432350</v>
      </c>
      <c r="F54" s="42">
        <v>316662</v>
      </c>
      <c r="G54" s="47">
        <f t="shared" si="0"/>
        <v>115688</v>
      </c>
      <c r="H54" s="98"/>
      <c r="I54" s="48">
        <v>130236</v>
      </c>
      <c r="J54" s="100" t="s">
        <v>232</v>
      </c>
    </row>
    <row r="55" spans="2:10" x14ac:dyDescent="0.2">
      <c r="B55" s="24">
        <v>313</v>
      </c>
      <c r="C55" s="12" t="s">
        <v>26</v>
      </c>
      <c r="D55" s="11">
        <v>301023</v>
      </c>
      <c r="E55" s="13">
        <v>8673159</v>
      </c>
      <c r="F55" s="42">
        <v>8497982</v>
      </c>
      <c r="G55" s="47">
        <f t="shared" si="0"/>
        <v>175177</v>
      </c>
      <c r="H55" s="98"/>
      <c r="I55" s="48">
        <v>409549</v>
      </c>
      <c r="J55" s="100" t="s">
        <v>233</v>
      </c>
    </row>
    <row r="56" spans="2:10" x14ac:dyDescent="0.2">
      <c r="B56" s="24">
        <v>313</v>
      </c>
      <c r="C56" s="12" t="s">
        <v>27</v>
      </c>
      <c r="D56" s="11">
        <v>305021</v>
      </c>
      <c r="E56" s="13">
        <v>1151197</v>
      </c>
      <c r="F56" s="42">
        <v>1150344</v>
      </c>
      <c r="G56" s="47">
        <f>E56-F56</f>
        <v>853</v>
      </c>
      <c r="H56" s="98"/>
      <c r="I56" s="48">
        <v>78341</v>
      </c>
      <c r="J56" s="100" t="s">
        <v>233</v>
      </c>
    </row>
    <row r="57" spans="2:10" s="9" customFormat="1" x14ac:dyDescent="0.2">
      <c r="B57" s="24">
        <v>313</v>
      </c>
      <c r="C57" s="12" t="s">
        <v>71</v>
      </c>
      <c r="D57" s="11">
        <v>376069</v>
      </c>
      <c r="E57" s="13">
        <v>182298</v>
      </c>
      <c r="F57" s="42">
        <v>183584</v>
      </c>
      <c r="G57" s="47">
        <f>E57-F57</f>
        <v>-1286</v>
      </c>
      <c r="H57" s="98"/>
      <c r="I57" s="48">
        <v>-18252</v>
      </c>
      <c r="J57" s="100" t="s">
        <v>233</v>
      </c>
    </row>
    <row r="58" spans="2:10" x14ac:dyDescent="0.2">
      <c r="B58" s="24">
        <v>314</v>
      </c>
      <c r="C58" s="12" t="s">
        <v>28</v>
      </c>
      <c r="D58" s="11">
        <v>301025</v>
      </c>
      <c r="E58" s="13">
        <f>16022150+72699</f>
        <v>16094849</v>
      </c>
      <c r="F58" s="42">
        <v>16034878</v>
      </c>
      <c r="G58" s="47">
        <f t="shared" si="0"/>
        <v>59971</v>
      </c>
      <c r="H58" s="98"/>
      <c r="I58" s="48">
        <v>463351</v>
      </c>
      <c r="J58" s="100" t="s">
        <v>234</v>
      </c>
    </row>
    <row r="59" spans="2:10" x14ac:dyDescent="0.2">
      <c r="B59" s="24">
        <v>314</v>
      </c>
      <c r="C59" s="12" t="s">
        <v>30</v>
      </c>
      <c r="D59" s="11">
        <v>301026</v>
      </c>
      <c r="E59" s="13">
        <v>2968182</v>
      </c>
      <c r="F59" s="42">
        <v>2986419</v>
      </c>
      <c r="G59" s="47">
        <f t="shared" si="0"/>
        <v>-18237</v>
      </c>
      <c r="H59" s="98"/>
      <c r="I59" s="48">
        <v>55217</v>
      </c>
      <c r="J59" s="100" t="s">
        <v>234</v>
      </c>
    </row>
    <row r="60" spans="2:10" x14ac:dyDescent="0.2">
      <c r="B60" s="24">
        <v>314</v>
      </c>
      <c r="C60" s="12" t="s">
        <v>29</v>
      </c>
      <c r="D60" s="11">
        <v>305023</v>
      </c>
      <c r="E60" s="13">
        <v>2127555</v>
      </c>
      <c r="F60" s="42">
        <v>1432466</v>
      </c>
      <c r="G60" s="47">
        <f t="shared" si="0"/>
        <v>695089</v>
      </c>
      <c r="H60" s="98"/>
      <c r="I60" s="48">
        <v>385786</v>
      </c>
      <c r="J60" s="100" t="s">
        <v>234</v>
      </c>
    </row>
    <row r="61" spans="2:10" s="9" customFormat="1" x14ac:dyDescent="0.2">
      <c r="B61" s="24">
        <v>314</v>
      </c>
      <c r="C61" s="12" t="s">
        <v>72</v>
      </c>
      <c r="D61" s="11">
        <v>376070</v>
      </c>
      <c r="E61" s="13">
        <v>306149</v>
      </c>
      <c r="F61" s="42">
        <v>256765</v>
      </c>
      <c r="G61" s="47">
        <f t="shared" si="0"/>
        <v>49384</v>
      </c>
      <c r="H61" s="98"/>
      <c r="I61" s="48">
        <v>-12652</v>
      </c>
      <c r="J61" s="100" t="s">
        <v>234</v>
      </c>
    </row>
    <row r="62" spans="2:10" x14ac:dyDescent="0.2">
      <c r="B62" s="24">
        <v>315</v>
      </c>
      <c r="C62" s="12" t="s">
        <v>357</v>
      </c>
      <c r="D62" s="11">
        <v>301027</v>
      </c>
      <c r="E62" s="13">
        <v>17322970</v>
      </c>
      <c r="F62" s="42">
        <v>18239599</v>
      </c>
      <c r="G62" s="47">
        <f t="shared" si="0"/>
        <v>-916629</v>
      </c>
      <c r="H62" s="121" t="s">
        <v>87</v>
      </c>
      <c r="I62" s="48">
        <v>-753943</v>
      </c>
      <c r="J62" s="100" t="s">
        <v>236</v>
      </c>
    </row>
    <row r="63" spans="2:10" x14ac:dyDescent="0.2">
      <c r="B63" s="24">
        <v>315</v>
      </c>
      <c r="C63" s="12" t="s">
        <v>358</v>
      </c>
      <c r="D63" s="11">
        <v>305025</v>
      </c>
      <c r="E63" s="13">
        <v>1554611</v>
      </c>
      <c r="F63" s="42">
        <v>1646303</v>
      </c>
      <c r="G63" s="47">
        <f t="shared" si="0"/>
        <v>-91692</v>
      </c>
      <c r="H63" s="121" t="s">
        <v>87</v>
      </c>
      <c r="I63" s="48">
        <v>-78578</v>
      </c>
      <c r="J63" s="100" t="s">
        <v>236</v>
      </c>
    </row>
    <row r="64" spans="2:10" s="9" customFormat="1" x14ac:dyDescent="0.2">
      <c r="B64" s="24">
        <v>315</v>
      </c>
      <c r="C64" s="12" t="s">
        <v>359</v>
      </c>
      <c r="D64" s="11">
        <v>376071</v>
      </c>
      <c r="E64" s="13">
        <v>412346</v>
      </c>
      <c r="F64" s="42">
        <v>376461</v>
      </c>
      <c r="G64" s="47">
        <f t="shared" si="0"/>
        <v>35885</v>
      </c>
      <c r="H64" s="121" t="s">
        <v>87</v>
      </c>
      <c r="I64" s="48">
        <v>-7408</v>
      </c>
      <c r="J64" s="100" t="s">
        <v>236</v>
      </c>
    </row>
    <row r="65" spans="2:10" x14ac:dyDescent="0.2">
      <c r="B65" s="24">
        <v>316</v>
      </c>
      <c r="C65" s="12" t="s">
        <v>33</v>
      </c>
      <c r="D65" s="11">
        <v>301031</v>
      </c>
      <c r="E65" s="13">
        <f>8896607+46259</f>
        <v>8942866</v>
      </c>
      <c r="F65" s="42">
        <f>9200981+45986</f>
        <v>9246967</v>
      </c>
      <c r="G65" s="47">
        <f t="shared" si="0"/>
        <v>-304101</v>
      </c>
      <c r="H65" s="98"/>
      <c r="I65" s="48">
        <v>-418019</v>
      </c>
      <c r="J65" s="100" t="s">
        <v>237</v>
      </c>
    </row>
    <row r="66" spans="2:10" x14ac:dyDescent="0.2">
      <c r="B66" s="24">
        <v>316</v>
      </c>
      <c r="C66" s="12" t="s">
        <v>34</v>
      </c>
      <c r="D66" s="11">
        <v>305029</v>
      </c>
      <c r="E66" s="13">
        <v>1479687</v>
      </c>
      <c r="F66" s="42">
        <v>1237838</v>
      </c>
      <c r="G66" s="47">
        <f t="shared" si="0"/>
        <v>241849</v>
      </c>
      <c r="H66" s="98"/>
      <c r="I66" s="48">
        <v>258906</v>
      </c>
      <c r="J66" s="100" t="s">
        <v>237</v>
      </c>
    </row>
    <row r="67" spans="2:10" s="9" customFormat="1" x14ac:dyDescent="0.2">
      <c r="B67" s="24">
        <v>316</v>
      </c>
      <c r="C67" s="12" t="s">
        <v>74</v>
      </c>
      <c r="D67" s="11">
        <v>376072</v>
      </c>
      <c r="E67" s="13">
        <v>201444</v>
      </c>
      <c r="F67" s="42">
        <v>233962</v>
      </c>
      <c r="G67" s="47">
        <f t="shared" si="0"/>
        <v>-32518</v>
      </c>
      <c r="H67" s="98"/>
      <c r="I67" s="48">
        <v>46948</v>
      </c>
      <c r="J67" s="100" t="s">
        <v>237</v>
      </c>
    </row>
    <row r="68" spans="2:10" x14ac:dyDescent="0.2">
      <c r="B68" s="24">
        <v>317</v>
      </c>
      <c r="C68" s="12" t="s">
        <v>35</v>
      </c>
      <c r="D68" s="11">
        <v>301053</v>
      </c>
      <c r="E68" s="13">
        <f>28751600+96017</f>
        <v>28847617</v>
      </c>
      <c r="F68" s="42">
        <v>27532965</v>
      </c>
      <c r="G68" s="47">
        <f t="shared" si="0"/>
        <v>1314652</v>
      </c>
      <c r="H68" s="98" t="s">
        <v>87</v>
      </c>
      <c r="I68" s="48">
        <v>689545</v>
      </c>
      <c r="J68" s="100" t="s">
        <v>235</v>
      </c>
    </row>
    <row r="69" spans="2:10" x14ac:dyDescent="0.2">
      <c r="B69" s="24">
        <v>317</v>
      </c>
      <c r="C69" s="12" t="s">
        <v>36</v>
      </c>
      <c r="D69" s="11">
        <v>305037</v>
      </c>
      <c r="E69" s="13">
        <v>3946727</v>
      </c>
      <c r="F69" s="42">
        <v>3436893</v>
      </c>
      <c r="G69" s="47">
        <f t="shared" si="0"/>
        <v>509834</v>
      </c>
      <c r="H69" s="98" t="s">
        <v>87</v>
      </c>
      <c r="I69" s="48">
        <v>436041</v>
      </c>
      <c r="J69" s="100" t="s">
        <v>235</v>
      </c>
    </row>
    <row r="70" spans="2:10" x14ac:dyDescent="0.2">
      <c r="B70" s="24">
        <v>317</v>
      </c>
      <c r="C70" s="12" t="s">
        <v>75</v>
      </c>
      <c r="D70" s="11">
        <v>376073</v>
      </c>
      <c r="E70" s="13">
        <v>199420</v>
      </c>
      <c r="F70" s="42">
        <f>219580+4714</f>
        <v>224294</v>
      </c>
      <c r="G70" s="47">
        <f t="shared" si="0"/>
        <v>-24874</v>
      </c>
      <c r="H70" s="98" t="s">
        <v>87</v>
      </c>
      <c r="I70" s="48">
        <v>37031</v>
      </c>
      <c r="J70" s="100" t="s">
        <v>235</v>
      </c>
    </row>
    <row r="71" spans="2:10" x14ac:dyDescent="0.2">
      <c r="B71" s="24">
        <v>319</v>
      </c>
      <c r="C71" s="12" t="s">
        <v>37</v>
      </c>
      <c r="D71" s="11">
        <v>301037</v>
      </c>
      <c r="E71" s="13">
        <v>7454097</v>
      </c>
      <c r="F71" s="42">
        <v>7541979</v>
      </c>
      <c r="G71" s="47">
        <f t="shared" si="0"/>
        <v>-87882</v>
      </c>
      <c r="H71" s="98"/>
      <c r="I71" s="48">
        <v>-119042</v>
      </c>
      <c r="J71" s="100" t="s">
        <v>238</v>
      </c>
    </row>
    <row r="72" spans="2:10" x14ac:dyDescent="0.2">
      <c r="B72" s="24">
        <v>319</v>
      </c>
      <c r="C72" s="12" t="s">
        <v>38</v>
      </c>
      <c r="D72" s="11">
        <v>305033</v>
      </c>
      <c r="E72" s="13">
        <v>1212210</v>
      </c>
      <c r="F72" s="42">
        <v>1102590</v>
      </c>
      <c r="G72" s="47">
        <f t="shared" si="0"/>
        <v>109620</v>
      </c>
      <c r="H72" s="98"/>
      <c r="I72" s="48">
        <v>160253</v>
      </c>
      <c r="J72" s="100" t="s">
        <v>238</v>
      </c>
    </row>
    <row r="73" spans="2:10" s="9" customFormat="1" x14ac:dyDescent="0.2">
      <c r="B73" s="24">
        <v>319</v>
      </c>
      <c r="C73" s="12" t="s">
        <v>76</v>
      </c>
      <c r="D73" s="11">
        <v>376074</v>
      </c>
      <c r="E73" s="13">
        <v>189878</v>
      </c>
      <c r="F73" s="42">
        <v>155961</v>
      </c>
      <c r="G73" s="47">
        <f t="shared" si="0"/>
        <v>33917</v>
      </c>
      <c r="H73" s="98"/>
      <c r="I73" s="48">
        <v>-10672</v>
      </c>
      <c r="J73" s="100" t="s">
        <v>238</v>
      </c>
    </row>
    <row r="74" spans="2:10" x14ac:dyDescent="0.2">
      <c r="B74" s="24">
        <v>320</v>
      </c>
      <c r="C74" s="12" t="s">
        <v>39</v>
      </c>
      <c r="D74" s="11">
        <v>301033</v>
      </c>
      <c r="E74" s="13">
        <f>7314100+50039</f>
        <v>7364139</v>
      </c>
      <c r="F74" s="42">
        <v>7183561</v>
      </c>
      <c r="G74" s="47">
        <f t="shared" si="0"/>
        <v>180578</v>
      </c>
      <c r="H74" s="98" t="s">
        <v>87</v>
      </c>
      <c r="I74" s="48">
        <v>-303262</v>
      </c>
      <c r="J74" s="100" t="s">
        <v>239</v>
      </c>
    </row>
    <row r="75" spans="2:10" x14ac:dyDescent="0.2">
      <c r="B75" s="24">
        <v>320</v>
      </c>
      <c r="C75" s="12" t="s">
        <v>46</v>
      </c>
      <c r="D75" s="11">
        <v>305031</v>
      </c>
      <c r="E75" s="13">
        <v>1798106</v>
      </c>
      <c r="F75" s="42">
        <v>1423387</v>
      </c>
      <c r="G75" s="47">
        <f t="shared" si="0"/>
        <v>374719</v>
      </c>
      <c r="H75" s="98" t="s">
        <v>87</v>
      </c>
      <c r="I75" s="48">
        <v>222892</v>
      </c>
      <c r="J75" s="100" t="s">
        <v>239</v>
      </c>
    </row>
    <row r="76" spans="2:10" s="9" customFormat="1" x14ac:dyDescent="0.2">
      <c r="B76" s="24">
        <v>320</v>
      </c>
      <c r="C76" s="12" t="s">
        <v>81</v>
      </c>
      <c r="D76" s="11">
        <v>376075</v>
      </c>
      <c r="E76" s="13">
        <v>241077</v>
      </c>
      <c r="F76" s="42">
        <v>175793</v>
      </c>
      <c r="G76" s="47">
        <f t="shared" si="0"/>
        <v>65284</v>
      </c>
      <c r="H76" s="98" t="s">
        <v>87</v>
      </c>
      <c r="I76" s="48">
        <v>40491</v>
      </c>
      <c r="J76" s="100" t="s">
        <v>239</v>
      </c>
    </row>
    <row r="77" spans="2:10" x14ac:dyDescent="0.2">
      <c r="B77" s="24">
        <v>321</v>
      </c>
      <c r="C77" s="12" t="s">
        <v>40</v>
      </c>
      <c r="D77" s="11">
        <v>301039</v>
      </c>
      <c r="E77" s="13">
        <v>14775030</v>
      </c>
      <c r="F77" s="42">
        <v>15295341</v>
      </c>
      <c r="G77" s="47">
        <f t="shared" si="0"/>
        <v>-520311</v>
      </c>
      <c r="H77" s="98"/>
      <c r="I77" s="48">
        <v>-355714</v>
      </c>
      <c r="J77" s="100" t="s">
        <v>240</v>
      </c>
    </row>
    <row r="78" spans="2:10" x14ac:dyDescent="0.2">
      <c r="B78" s="24">
        <v>321</v>
      </c>
      <c r="C78" s="12" t="s">
        <v>41</v>
      </c>
      <c r="D78" s="11">
        <v>301042</v>
      </c>
      <c r="E78" s="13">
        <v>16355829</v>
      </c>
      <c r="F78" s="42">
        <v>16593870</v>
      </c>
      <c r="G78" s="47">
        <f t="shared" si="0"/>
        <v>-238041</v>
      </c>
      <c r="H78" s="98"/>
      <c r="I78" s="48">
        <v>-133442</v>
      </c>
      <c r="J78" s="100" t="s">
        <v>239</v>
      </c>
    </row>
    <row r="79" spans="2:10" x14ac:dyDescent="0.2">
      <c r="B79" s="24">
        <v>321</v>
      </c>
      <c r="C79" s="12" t="s">
        <v>42</v>
      </c>
      <c r="D79" s="11">
        <v>305035</v>
      </c>
      <c r="E79" s="13">
        <v>2011519</v>
      </c>
      <c r="F79" s="42">
        <v>2045466</v>
      </c>
      <c r="G79" s="47">
        <f t="shared" si="0"/>
        <v>-33947</v>
      </c>
      <c r="H79" s="98"/>
      <c r="I79" s="48">
        <v>-79068</v>
      </c>
      <c r="J79" s="100" t="s">
        <v>239</v>
      </c>
    </row>
    <row r="80" spans="2:10" s="9" customFormat="1" x14ac:dyDescent="0.2">
      <c r="B80" s="24">
        <v>321</v>
      </c>
      <c r="C80" s="12" t="s">
        <v>77</v>
      </c>
      <c r="D80" s="11">
        <v>376076</v>
      </c>
      <c r="E80" s="13">
        <v>274875</v>
      </c>
      <c r="F80" s="42">
        <v>231138</v>
      </c>
      <c r="G80" s="47">
        <f t="shared" si="0"/>
        <v>43737</v>
      </c>
      <c r="H80" s="98"/>
      <c r="I80" s="48">
        <v>28945</v>
      </c>
      <c r="J80" s="100" t="s">
        <v>239</v>
      </c>
    </row>
    <row r="81" spans="2:11" x14ac:dyDescent="0.2">
      <c r="B81" s="24">
        <v>322</v>
      </c>
      <c r="C81" s="12" t="s">
        <v>55</v>
      </c>
      <c r="D81" s="11">
        <v>301055</v>
      </c>
      <c r="E81" s="13">
        <f>28960863+5432</f>
        <v>28966295</v>
      </c>
      <c r="F81" s="42">
        <f>29161013+5432</f>
        <v>29166445</v>
      </c>
      <c r="G81" s="47">
        <f t="shared" si="0"/>
        <v>-200150</v>
      </c>
      <c r="H81" s="98"/>
      <c r="I81" s="48">
        <v>-315467</v>
      </c>
      <c r="J81" s="100" t="s">
        <v>241</v>
      </c>
    </row>
    <row r="82" spans="2:11" x14ac:dyDescent="0.2">
      <c r="B82" s="24">
        <v>322</v>
      </c>
      <c r="C82" s="12" t="s">
        <v>56</v>
      </c>
      <c r="D82" s="11">
        <v>305051</v>
      </c>
      <c r="E82" s="13">
        <v>4843069</v>
      </c>
      <c r="F82" s="42">
        <v>4665791</v>
      </c>
      <c r="G82" s="47">
        <f t="shared" si="0"/>
        <v>177278</v>
      </c>
      <c r="H82" s="98"/>
      <c r="I82" s="48">
        <v>291718</v>
      </c>
      <c r="J82" s="100" t="s">
        <v>241</v>
      </c>
    </row>
    <row r="83" spans="2:11" s="9" customFormat="1" x14ac:dyDescent="0.2">
      <c r="B83" s="24">
        <v>322</v>
      </c>
      <c r="C83" s="12" t="s">
        <v>78</v>
      </c>
      <c r="D83" s="11">
        <v>376077</v>
      </c>
      <c r="E83" s="13">
        <v>446446</v>
      </c>
      <c r="F83" s="42">
        <v>411889</v>
      </c>
      <c r="G83" s="47">
        <f t="shared" si="0"/>
        <v>34557</v>
      </c>
      <c r="H83" s="98"/>
      <c r="I83" s="48">
        <v>-34923</v>
      </c>
      <c r="J83" s="100" t="s">
        <v>241</v>
      </c>
    </row>
    <row r="84" spans="2:11" x14ac:dyDescent="0.2">
      <c r="B84" s="24">
        <v>324</v>
      </c>
      <c r="C84" s="12" t="s">
        <v>43</v>
      </c>
      <c r="D84" s="11">
        <v>301059</v>
      </c>
      <c r="E84" s="13">
        <f>8782841+50266</f>
        <v>8833107</v>
      </c>
      <c r="F84" s="42">
        <f>8503508+3500</f>
        <v>8507008</v>
      </c>
      <c r="G84" s="47">
        <f t="shared" si="0"/>
        <v>326099</v>
      </c>
      <c r="H84" s="98" t="s">
        <v>87</v>
      </c>
      <c r="I84" s="48">
        <v>408427</v>
      </c>
      <c r="J84" s="100" t="s">
        <v>242</v>
      </c>
    </row>
    <row r="85" spans="2:11" x14ac:dyDescent="0.2">
      <c r="B85" s="24">
        <v>324</v>
      </c>
      <c r="C85" s="12" t="s">
        <v>44</v>
      </c>
      <c r="D85" s="11">
        <v>305053</v>
      </c>
      <c r="E85" s="13">
        <v>2341014</v>
      </c>
      <c r="F85" s="42">
        <v>1365601</v>
      </c>
      <c r="G85" s="47">
        <f t="shared" si="0"/>
        <v>975413</v>
      </c>
      <c r="H85" s="98" t="s">
        <v>87</v>
      </c>
      <c r="I85" s="48">
        <v>810039</v>
      </c>
      <c r="J85" s="100" t="s">
        <v>242</v>
      </c>
    </row>
    <row r="86" spans="2:11" s="9" customFormat="1" x14ac:dyDescent="0.2">
      <c r="B86" s="24">
        <v>324</v>
      </c>
      <c r="C86" s="12" t="s">
        <v>79</v>
      </c>
      <c r="D86" s="11">
        <v>376078</v>
      </c>
      <c r="E86" s="13">
        <v>444087</v>
      </c>
      <c r="F86" s="42">
        <v>242354</v>
      </c>
      <c r="G86" s="47">
        <f t="shared" si="0"/>
        <v>201733</v>
      </c>
      <c r="H86" s="98" t="s">
        <v>87</v>
      </c>
      <c r="I86" s="48">
        <v>124794</v>
      </c>
      <c r="J86" s="100" t="s">
        <v>242</v>
      </c>
    </row>
    <row r="87" spans="2:11" x14ac:dyDescent="0.2">
      <c r="B87" s="24">
        <v>325</v>
      </c>
      <c r="C87" s="12" t="s">
        <v>45</v>
      </c>
      <c r="D87" s="11">
        <v>378001</v>
      </c>
      <c r="E87" s="13">
        <v>8892752</v>
      </c>
      <c r="F87" s="42">
        <v>8899719</v>
      </c>
      <c r="G87" s="47">
        <f t="shared" si="0"/>
        <v>-6967</v>
      </c>
      <c r="H87" s="98" t="s">
        <v>87</v>
      </c>
      <c r="I87" s="48">
        <v>6829</v>
      </c>
      <c r="J87" s="100" t="s">
        <v>243</v>
      </c>
    </row>
    <row r="88" spans="2:11" s="9" customFormat="1" x14ac:dyDescent="0.2">
      <c r="B88" s="24">
        <v>325</v>
      </c>
      <c r="C88" s="17" t="s">
        <v>275</v>
      </c>
      <c r="D88" s="11">
        <v>301054</v>
      </c>
      <c r="E88" s="13">
        <f>8172906-28407</f>
        <v>8144499</v>
      </c>
      <c r="F88" s="42">
        <f>7616593-77905</f>
        <v>7538688</v>
      </c>
      <c r="G88" s="47">
        <f t="shared" si="0"/>
        <v>605811</v>
      </c>
      <c r="H88" s="121" t="s">
        <v>87</v>
      </c>
      <c r="I88" s="48">
        <v>560838</v>
      </c>
      <c r="J88" s="100" t="s">
        <v>243</v>
      </c>
    </row>
    <row r="89" spans="2:11" s="9" customFormat="1" x14ac:dyDescent="0.2">
      <c r="B89" s="24">
        <v>325</v>
      </c>
      <c r="C89" s="17" t="s">
        <v>276</v>
      </c>
      <c r="D89" s="11">
        <v>375035</v>
      </c>
      <c r="E89" s="13">
        <f>186445+56267</f>
        <v>242712</v>
      </c>
      <c r="F89" s="42">
        <f>141296+61147</f>
        <v>202443</v>
      </c>
      <c r="G89" s="47">
        <f t="shared" ref="G89" si="1">E89-F89</f>
        <v>40269</v>
      </c>
      <c r="H89" s="121" t="s">
        <v>87</v>
      </c>
      <c r="I89" s="48">
        <f>12469+2297</f>
        <v>14766</v>
      </c>
      <c r="J89" s="100" t="s">
        <v>243</v>
      </c>
    </row>
    <row r="90" spans="2:11" s="9" customFormat="1" x14ac:dyDescent="0.2">
      <c r="B90" s="24"/>
      <c r="C90" s="17"/>
      <c r="D90" s="11"/>
      <c r="E90" s="13"/>
      <c r="F90" s="42"/>
      <c r="G90" s="47"/>
      <c r="H90" s="121"/>
      <c r="I90" s="48"/>
      <c r="J90" s="100"/>
    </row>
    <row r="91" spans="2:11" x14ac:dyDescent="0.2">
      <c r="B91" s="24">
        <v>102</v>
      </c>
      <c r="C91" s="12" t="s">
        <v>62</v>
      </c>
      <c r="D91" s="11" t="s">
        <v>59</v>
      </c>
      <c r="E91" s="13">
        <v>6178645</v>
      </c>
      <c r="F91" s="42">
        <v>5592852</v>
      </c>
      <c r="G91" s="47">
        <f>E91-F91</f>
        <v>585793</v>
      </c>
      <c r="H91" s="98" t="s">
        <v>87</v>
      </c>
      <c r="I91" s="48">
        <v>-119408</v>
      </c>
      <c r="J91" s="100" t="s">
        <v>244</v>
      </c>
    </row>
    <row r="92" spans="2:11" s="9" customFormat="1" x14ac:dyDescent="0.2">
      <c r="B92" s="24">
        <v>104</v>
      </c>
      <c r="C92" s="12" t="s">
        <v>82</v>
      </c>
      <c r="D92" s="11" t="s">
        <v>83</v>
      </c>
      <c r="E92" s="13">
        <v>776348</v>
      </c>
      <c r="F92" s="42">
        <v>1049383</v>
      </c>
      <c r="G92" s="47">
        <f t="shared" ref="G92:G93" si="2">E92-F92</f>
        <v>-273035</v>
      </c>
      <c r="H92" s="98" t="s">
        <v>87</v>
      </c>
      <c r="I92" s="48">
        <v>-506139</v>
      </c>
      <c r="J92" s="100" t="s">
        <v>268</v>
      </c>
      <c r="K92" s="96"/>
    </row>
    <row r="93" spans="2:11" s="9" customFormat="1" x14ac:dyDescent="0.2">
      <c r="B93" s="24">
        <v>110</v>
      </c>
      <c r="C93" s="12" t="s">
        <v>91</v>
      </c>
      <c r="D93" s="11" t="s">
        <v>59</v>
      </c>
      <c r="E93" s="13">
        <v>16841796</v>
      </c>
      <c r="F93" s="42">
        <v>9916619</v>
      </c>
      <c r="G93" s="47">
        <f t="shared" si="2"/>
        <v>6925177</v>
      </c>
      <c r="H93" s="121" t="s">
        <v>87</v>
      </c>
      <c r="I93" s="48">
        <f>-123000+5553700</f>
        <v>5430700</v>
      </c>
      <c r="J93" s="118" t="s">
        <v>269</v>
      </c>
      <c r="K93" s="96"/>
    </row>
    <row r="94" spans="2:11" s="9" customFormat="1" x14ac:dyDescent="0.2">
      <c r="B94" s="24">
        <v>110</v>
      </c>
      <c r="C94" s="18" t="s">
        <v>92</v>
      </c>
      <c r="D94" s="36" t="s">
        <v>59</v>
      </c>
      <c r="E94" s="13">
        <v>9466268</v>
      </c>
      <c r="F94" s="42">
        <v>6560954</v>
      </c>
      <c r="G94" s="47">
        <f>E94-F94</f>
        <v>2905314</v>
      </c>
      <c r="H94" s="121" t="s">
        <v>87</v>
      </c>
      <c r="I94" s="48">
        <v>1608402</v>
      </c>
      <c r="J94" s="118" t="s">
        <v>269</v>
      </c>
      <c r="K94" s="96"/>
    </row>
    <row r="95" spans="2:11" s="9" customFormat="1" x14ac:dyDescent="0.2">
      <c r="B95" s="24">
        <v>110</v>
      </c>
      <c r="C95" s="17" t="s">
        <v>93</v>
      </c>
      <c r="D95" s="11"/>
      <c r="E95" s="13"/>
      <c r="F95" s="42"/>
      <c r="G95" s="47">
        <v>-1660000</v>
      </c>
      <c r="H95" s="121" t="s">
        <v>87</v>
      </c>
      <c r="I95" s="48">
        <v>-790000</v>
      </c>
      <c r="J95" s="118" t="s">
        <v>269</v>
      </c>
      <c r="K95" s="96"/>
    </row>
    <row r="96" spans="2:11" s="9" customFormat="1" x14ac:dyDescent="0.2">
      <c r="B96" s="24">
        <v>110</v>
      </c>
      <c r="C96" s="17" t="s">
        <v>94</v>
      </c>
      <c r="D96" s="36" t="s">
        <v>84</v>
      </c>
      <c r="E96" s="13">
        <v>1205958</v>
      </c>
      <c r="F96" s="42">
        <v>-93254</v>
      </c>
      <c r="G96" s="47">
        <f>E96-F96</f>
        <v>1299212</v>
      </c>
      <c r="H96" s="121" t="s">
        <v>87</v>
      </c>
      <c r="I96" s="48">
        <v>102780</v>
      </c>
      <c r="J96" s="118" t="s">
        <v>269</v>
      </c>
      <c r="K96" s="96"/>
    </row>
    <row r="97" spans="2:11" s="9" customFormat="1" x14ac:dyDescent="0.2">
      <c r="B97" s="24">
        <v>110</v>
      </c>
      <c r="C97" s="17" t="s">
        <v>206</v>
      </c>
      <c r="D97" s="36"/>
      <c r="E97" s="13">
        <f>6782780+6504960</f>
        <v>13287740</v>
      </c>
      <c r="F97" s="42">
        <f>7197594+6287204</f>
        <v>13484798</v>
      </c>
      <c r="G97" s="47">
        <v>-197000</v>
      </c>
      <c r="H97" s="121" t="s">
        <v>87</v>
      </c>
      <c r="I97" s="48">
        <v>0</v>
      </c>
      <c r="J97" s="118" t="s">
        <v>269</v>
      </c>
      <c r="K97" s="96"/>
    </row>
    <row r="98" spans="2:11" s="9" customFormat="1" x14ac:dyDescent="0.2">
      <c r="B98" s="24">
        <v>109</v>
      </c>
      <c r="C98" s="12" t="s">
        <v>95</v>
      </c>
      <c r="D98" s="35" t="s">
        <v>60</v>
      </c>
      <c r="E98" s="13">
        <v>6323408</v>
      </c>
      <c r="F98" s="42">
        <v>5515261</v>
      </c>
      <c r="G98" s="47">
        <f>E98-F98</f>
        <v>808147</v>
      </c>
      <c r="H98" s="121" t="s">
        <v>87</v>
      </c>
      <c r="I98" s="48">
        <v>1291418</v>
      </c>
      <c r="J98" s="118" t="s">
        <v>245</v>
      </c>
      <c r="K98" s="96"/>
    </row>
    <row r="99" spans="2:11" s="9" customFormat="1" x14ac:dyDescent="0.2">
      <c r="B99" s="24"/>
      <c r="C99" s="17" t="s">
        <v>278</v>
      </c>
      <c r="D99" s="35"/>
      <c r="E99" s="13"/>
      <c r="F99" s="42"/>
      <c r="G99" s="47">
        <v>-62595</v>
      </c>
      <c r="H99" s="121"/>
      <c r="I99" s="48">
        <v>0</v>
      </c>
      <c r="J99" s="118"/>
      <c r="K99" s="96"/>
    </row>
    <row r="100" spans="2:11" x14ac:dyDescent="0.2">
      <c r="B100" s="24">
        <v>109</v>
      </c>
      <c r="C100" s="12" t="s">
        <v>96</v>
      </c>
      <c r="D100" s="35"/>
      <c r="E100" s="13">
        <v>840678</v>
      </c>
      <c r="F100" s="42">
        <v>491383</v>
      </c>
      <c r="G100" s="47">
        <f>E100-F100</f>
        <v>349295</v>
      </c>
      <c r="H100" s="36" t="s">
        <v>87</v>
      </c>
      <c r="I100" s="47">
        <v>404681</v>
      </c>
      <c r="J100" s="118" t="s">
        <v>245</v>
      </c>
    </row>
    <row r="101" spans="2:11" s="9" customFormat="1" x14ac:dyDescent="0.2">
      <c r="B101" s="24">
        <v>109</v>
      </c>
      <c r="C101" s="12" t="s">
        <v>205</v>
      </c>
      <c r="D101" s="35"/>
      <c r="E101" s="13">
        <f>2592140+7295180+345530+119240+5111090</f>
        <v>15463180</v>
      </c>
      <c r="F101" s="42">
        <f>455519+135273+7781604+2788667+4983441</f>
        <v>16144504</v>
      </c>
      <c r="G101" s="47">
        <v>-681000</v>
      </c>
      <c r="H101" s="36" t="s">
        <v>87</v>
      </c>
      <c r="I101" s="47">
        <v>0</v>
      </c>
      <c r="J101" s="118" t="s">
        <v>245</v>
      </c>
    </row>
    <row r="102" spans="2:11" s="9" customFormat="1" x14ac:dyDescent="0.2">
      <c r="B102" s="119">
        <v>620</v>
      </c>
      <c r="C102" s="18" t="s">
        <v>266</v>
      </c>
      <c r="D102" s="11"/>
      <c r="E102" s="13"/>
      <c r="F102" s="42"/>
      <c r="G102" s="47"/>
      <c r="H102" s="11"/>
      <c r="I102" s="47"/>
      <c r="J102" s="29" t="s">
        <v>267</v>
      </c>
    </row>
    <row r="103" spans="2:11" s="9" customFormat="1" x14ac:dyDescent="0.2">
      <c r="B103" s="37">
        <v>620</v>
      </c>
      <c r="C103" s="18" t="s">
        <v>198</v>
      </c>
      <c r="D103" s="11"/>
      <c r="E103" s="13">
        <v>128267340</v>
      </c>
      <c r="F103" s="42">
        <v>121586212</v>
      </c>
      <c r="G103" s="47">
        <f>E103-F103</f>
        <v>6681128</v>
      </c>
      <c r="H103" s="11" t="s">
        <v>87</v>
      </c>
      <c r="I103" s="47">
        <f>577923-1717318+2001218-684728-708096+1989978-3954-620426+62587+809972</f>
        <v>1707156</v>
      </c>
      <c r="J103" s="29" t="s">
        <v>267</v>
      </c>
    </row>
    <row r="104" spans="2:11" s="9" customFormat="1" x14ac:dyDescent="0.2">
      <c r="B104" s="37">
        <v>620</v>
      </c>
      <c r="C104" s="18" t="s">
        <v>199</v>
      </c>
      <c r="D104" s="11"/>
      <c r="E104" s="13">
        <v>39984515</v>
      </c>
      <c r="F104" s="42">
        <v>37909936</v>
      </c>
      <c r="G104" s="47">
        <f t="shared" ref="G104:G108" si="3">E104-F104</f>
        <v>2074579</v>
      </c>
      <c r="H104" s="11" t="s">
        <v>87</v>
      </c>
      <c r="I104" s="47">
        <f>-1047293+1217113-482786-160890+60013+833152+288483+1430224+1267606+80723+313933-4338</f>
        <v>3795940</v>
      </c>
      <c r="J104" s="29" t="s">
        <v>267</v>
      </c>
    </row>
    <row r="105" spans="2:11" s="9" customFormat="1" x14ac:dyDescent="0.2">
      <c r="B105" s="37">
        <v>620</v>
      </c>
      <c r="C105" s="18" t="s">
        <v>200</v>
      </c>
      <c r="D105" s="11"/>
      <c r="E105" s="13">
        <v>6484953</v>
      </c>
      <c r="F105" s="42">
        <v>6369067</v>
      </c>
      <c r="G105" s="47">
        <f t="shared" si="3"/>
        <v>115886</v>
      </c>
      <c r="H105" s="11" t="s">
        <v>87</v>
      </c>
      <c r="I105" s="47">
        <v>708386</v>
      </c>
      <c r="J105" s="29" t="s">
        <v>267</v>
      </c>
    </row>
    <row r="106" spans="2:11" s="9" customFormat="1" x14ac:dyDescent="0.2">
      <c r="B106" s="37">
        <v>620</v>
      </c>
      <c r="C106" s="18" t="s">
        <v>201</v>
      </c>
      <c r="D106" s="11"/>
      <c r="E106" s="13">
        <v>9258446</v>
      </c>
      <c r="F106" s="42">
        <v>7093588</v>
      </c>
      <c r="G106" s="47">
        <f t="shared" si="3"/>
        <v>2164858</v>
      </c>
      <c r="H106" s="11" t="s">
        <v>87</v>
      </c>
      <c r="I106" s="47">
        <f>63506+309499+350648</f>
        <v>723653</v>
      </c>
      <c r="J106" s="29" t="s">
        <v>267</v>
      </c>
    </row>
    <row r="107" spans="2:11" s="9" customFormat="1" x14ac:dyDescent="0.2">
      <c r="B107" s="37">
        <v>620</v>
      </c>
      <c r="C107" s="18" t="s">
        <v>202</v>
      </c>
      <c r="D107" s="11"/>
      <c r="E107" s="13">
        <v>19987542</v>
      </c>
      <c r="F107" s="42">
        <v>20255912</v>
      </c>
      <c r="G107" s="47">
        <f t="shared" si="3"/>
        <v>-268370</v>
      </c>
      <c r="H107" s="11" t="s">
        <v>87</v>
      </c>
      <c r="I107" s="47">
        <f>392346+82702-10172</f>
        <v>464876</v>
      </c>
      <c r="J107" s="29" t="s">
        <v>267</v>
      </c>
    </row>
    <row r="108" spans="2:11" s="9" customFormat="1" ht="25.5" x14ac:dyDescent="0.2">
      <c r="B108" s="37">
        <v>103</v>
      </c>
      <c r="C108" s="18" t="s">
        <v>277</v>
      </c>
      <c r="D108" s="11">
        <v>523005</v>
      </c>
      <c r="E108" s="13">
        <v>-21788062</v>
      </c>
      <c r="F108" s="42">
        <v>-24237306</v>
      </c>
      <c r="G108" s="47">
        <f t="shared" si="3"/>
        <v>2449244</v>
      </c>
      <c r="H108" s="36" t="s">
        <v>87</v>
      </c>
      <c r="I108" s="47">
        <v>0</v>
      </c>
      <c r="J108" s="29" t="s">
        <v>352</v>
      </c>
    </row>
    <row r="109" spans="2:11" x14ac:dyDescent="0.2">
      <c r="B109" s="24"/>
      <c r="C109" s="12"/>
      <c r="D109" s="11"/>
      <c r="E109" s="13"/>
      <c r="F109" s="42"/>
      <c r="G109" s="47"/>
      <c r="H109" s="11"/>
      <c r="I109" s="47"/>
      <c r="J109" s="28"/>
    </row>
    <row r="110" spans="2:11" ht="13.5" thickBot="1" x14ac:dyDescent="0.25">
      <c r="B110" s="30" t="s">
        <v>61</v>
      </c>
      <c r="C110" s="31"/>
      <c r="D110" s="32"/>
      <c r="E110" s="33">
        <f>SUM(E9:E109)</f>
        <v>863147306</v>
      </c>
      <c r="F110" s="45">
        <f>SUM(F9:F109)</f>
        <v>832250396</v>
      </c>
      <c r="G110" s="49">
        <f>SUM(G9:G109)</f>
        <v>29174697</v>
      </c>
      <c r="H110" s="11"/>
      <c r="I110" s="47">
        <f>SUM(I9:I109)</f>
        <v>24168188</v>
      </c>
      <c r="J110" s="51"/>
    </row>
    <row r="111" spans="2:11" s="9" customFormat="1" ht="4.5" customHeight="1" x14ac:dyDescent="0.2">
      <c r="B111" s="63"/>
      <c r="C111" s="64"/>
      <c r="D111" s="65"/>
      <c r="E111" s="66"/>
      <c r="F111" s="46"/>
      <c r="G111" s="21"/>
      <c r="H111" s="22"/>
      <c r="I111" s="67"/>
      <c r="J111" s="68"/>
    </row>
    <row r="112" spans="2:11" ht="22.5" customHeight="1" x14ac:dyDescent="0.2">
      <c r="B112" s="130" t="s">
        <v>89</v>
      </c>
      <c r="C112" s="131"/>
      <c r="D112" s="131"/>
      <c r="E112" s="94"/>
      <c r="F112" s="47"/>
      <c r="G112" s="77"/>
      <c r="H112" s="13"/>
      <c r="I112" s="61"/>
      <c r="J112" s="69"/>
    </row>
    <row r="113" spans="2:10" ht="12.75" customHeight="1" x14ac:dyDescent="0.2">
      <c r="B113" s="130" t="s">
        <v>97</v>
      </c>
      <c r="C113" s="131"/>
      <c r="D113" s="131"/>
      <c r="E113" s="95"/>
      <c r="F113" s="47"/>
      <c r="G113" s="77">
        <v>181066</v>
      </c>
      <c r="H113" s="13"/>
      <c r="I113" s="61"/>
      <c r="J113" s="69"/>
    </row>
    <row r="114" spans="2:10" x14ac:dyDescent="0.2">
      <c r="B114" s="70"/>
      <c r="C114" s="36"/>
      <c r="D114" s="34"/>
      <c r="E114" s="44"/>
      <c r="F114" s="47"/>
      <c r="G114" s="11"/>
      <c r="H114" s="13"/>
      <c r="I114" s="61"/>
      <c r="J114" s="69"/>
    </row>
    <row r="115" spans="2:10" ht="27" customHeight="1" thickBot="1" x14ac:dyDescent="0.25">
      <c r="B115" s="126" t="s">
        <v>61</v>
      </c>
      <c r="C115" s="127"/>
      <c r="D115" s="128"/>
      <c r="E115" s="71"/>
      <c r="F115" s="72"/>
      <c r="G115" s="76">
        <f>SUM(G110:G113)</f>
        <v>29355763</v>
      </c>
      <c r="H115" s="73"/>
      <c r="I115" s="74"/>
      <c r="J115" s="75"/>
    </row>
  </sheetData>
  <mergeCells count="4">
    <mergeCell ref="B115:D115"/>
    <mergeCell ref="G7:J7"/>
    <mergeCell ref="B112:D112"/>
    <mergeCell ref="B113:D113"/>
  </mergeCells>
  <phoneticPr fontId="8" type="noConversion"/>
  <pageMargins left="0" right="0" top="0.74803149606299213" bottom="0.39370078740157483" header="0" footer="0"/>
  <pageSetup paperSize="9" orientation="portrait" r:id="rId1"/>
  <headerFooter alignWithMargins="0">
    <oddFooter>&amp;L&amp;8&amp;F&amp;R&amp;De]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8" sqref="J28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>
      <selection activeCell="K13" sqref="K13"/>
    </sheetView>
  </sheetViews>
  <sheetFormatPr defaultRowHeight="12.75" x14ac:dyDescent="0.2"/>
  <cols>
    <col min="1" max="1" width="2" customWidth="1"/>
    <col min="2" max="2" width="10.42578125" customWidth="1"/>
    <col min="3" max="3" width="46" customWidth="1"/>
    <col min="4" max="4" width="11.42578125" customWidth="1"/>
    <col min="5" max="5" width="10.42578125" customWidth="1"/>
    <col min="6" max="6" width="12.42578125" customWidth="1"/>
    <col min="7" max="7" width="13" customWidth="1"/>
    <col min="8" max="8" width="49.5703125" customWidth="1"/>
  </cols>
  <sheetData>
    <row r="1" spans="2:9" ht="13.5" thickBot="1" x14ac:dyDescent="0.25"/>
    <row r="2" spans="2:9" ht="26.25" thickBot="1" x14ac:dyDescent="0.4">
      <c r="B2" s="134" t="s">
        <v>262</v>
      </c>
      <c r="C2" s="135"/>
      <c r="D2" s="135"/>
      <c r="E2" s="135"/>
      <c r="F2" s="136"/>
    </row>
    <row r="4" spans="2:9" ht="18" x14ac:dyDescent="0.25">
      <c r="B4" s="4" t="s">
        <v>0</v>
      </c>
      <c r="C4" s="2"/>
    </row>
    <row r="5" spans="2:9" ht="15" x14ac:dyDescent="0.25">
      <c r="B5" s="78"/>
      <c r="C5" s="79" t="s">
        <v>98</v>
      </c>
      <c r="D5" s="79"/>
      <c r="E5" s="78"/>
      <c r="F5" s="78"/>
      <c r="G5" s="78"/>
      <c r="H5" s="78"/>
      <c r="I5" s="78"/>
    </row>
    <row r="6" spans="2:9" x14ac:dyDescent="0.2">
      <c r="B6" s="80" t="s">
        <v>2</v>
      </c>
      <c r="C6" s="80" t="s">
        <v>99</v>
      </c>
      <c r="D6" s="81" t="s">
        <v>100</v>
      </c>
      <c r="E6" s="82" t="s">
        <v>101</v>
      </c>
      <c r="F6" s="81" t="s">
        <v>102</v>
      </c>
      <c r="G6" s="82" t="s">
        <v>103</v>
      </c>
      <c r="H6" s="82" t="s">
        <v>104</v>
      </c>
    </row>
    <row r="7" spans="2:9" s="9" customFormat="1" x14ac:dyDescent="0.2">
      <c r="B7" s="83"/>
      <c r="C7" s="83"/>
      <c r="D7" s="84">
        <v>2017</v>
      </c>
      <c r="E7" s="85">
        <v>2017</v>
      </c>
      <c r="F7" s="84" t="s">
        <v>105</v>
      </c>
      <c r="G7" s="85" t="s">
        <v>263</v>
      </c>
      <c r="H7" s="85"/>
    </row>
    <row r="8" spans="2:9" x14ac:dyDescent="0.2">
      <c r="B8" s="105" t="s">
        <v>106</v>
      </c>
      <c r="C8" s="106" t="s">
        <v>246</v>
      </c>
      <c r="D8" s="107">
        <v>1361725</v>
      </c>
      <c r="E8" s="108">
        <v>844718</v>
      </c>
      <c r="F8" s="107">
        <f>D8-E8</f>
        <v>517007</v>
      </c>
      <c r="G8" s="109">
        <f>F8</f>
        <v>517007</v>
      </c>
      <c r="H8" s="110" t="s">
        <v>350</v>
      </c>
    </row>
    <row r="9" spans="2:9" ht="25.5" x14ac:dyDescent="0.2">
      <c r="B9" s="111" t="s">
        <v>63</v>
      </c>
      <c r="C9" s="112" t="s">
        <v>248</v>
      </c>
      <c r="D9" s="107">
        <v>264867</v>
      </c>
      <c r="E9" s="108">
        <v>181749</v>
      </c>
      <c r="F9" s="107">
        <f t="shared" ref="F9:F17" si="0">D9-E9</f>
        <v>83118</v>
      </c>
      <c r="G9" s="109">
        <f>F9</f>
        <v>83118</v>
      </c>
      <c r="H9" s="114" t="s">
        <v>249</v>
      </c>
    </row>
    <row r="10" spans="2:9" ht="25.5" x14ac:dyDescent="0.2">
      <c r="B10" s="111" t="s">
        <v>107</v>
      </c>
      <c r="C10" s="112" t="s">
        <v>250</v>
      </c>
      <c r="D10" s="107">
        <f>4467+1024878</f>
        <v>1029345</v>
      </c>
      <c r="E10" s="108">
        <v>449601</v>
      </c>
      <c r="F10" s="107">
        <f t="shared" si="0"/>
        <v>579744</v>
      </c>
      <c r="G10" s="109">
        <f t="shared" ref="G10:G11" si="1">F10</f>
        <v>579744</v>
      </c>
      <c r="H10" s="114" t="s">
        <v>249</v>
      </c>
    </row>
    <row r="11" spans="2:9" ht="25.5" x14ac:dyDescent="0.2">
      <c r="B11" s="111" t="s">
        <v>251</v>
      </c>
      <c r="C11" s="112" t="s">
        <v>252</v>
      </c>
      <c r="D11" s="107">
        <f>950080+2193500</f>
        <v>3143580</v>
      </c>
      <c r="E11" s="108">
        <f>339605+39939</f>
        <v>379544</v>
      </c>
      <c r="F11" s="107">
        <f t="shared" si="0"/>
        <v>2764036</v>
      </c>
      <c r="G11" s="109">
        <f t="shared" si="1"/>
        <v>2764036</v>
      </c>
      <c r="H11" s="113" t="s">
        <v>249</v>
      </c>
    </row>
    <row r="12" spans="2:9" x14ac:dyDescent="0.2">
      <c r="B12" s="111" t="s">
        <v>108</v>
      </c>
      <c r="C12" s="112" t="s">
        <v>109</v>
      </c>
      <c r="D12" s="107">
        <v>8644000</v>
      </c>
      <c r="E12" s="108">
        <v>0</v>
      </c>
      <c r="F12" s="107">
        <f t="shared" si="0"/>
        <v>8644000</v>
      </c>
      <c r="G12" s="109">
        <v>0</v>
      </c>
      <c r="H12" s="114" t="s">
        <v>253</v>
      </c>
    </row>
    <row r="13" spans="2:9" x14ac:dyDescent="0.2">
      <c r="B13" s="111" t="s">
        <v>110</v>
      </c>
      <c r="C13" s="112" t="s">
        <v>111</v>
      </c>
      <c r="D13" s="107">
        <v>382242</v>
      </c>
      <c r="E13" s="108">
        <v>340817.89</v>
      </c>
      <c r="F13" s="107">
        <f t="shared" si="0"/>
        <v>41424.109999999986</v>
      </c>
      <c r="G13" s="109">
        <f>F13</f>
        <v>41424.109999999986</v>
      </c>
      <c r="H13" s="109" t="s">
        <v>353</v>
      </c>
    </row>
    <row r="14" spans="2:9" x14ac:dyDescent="0.2">
      <c r="B14" s="111" t="s">
        <v>255</v>
      </c>
      <c r="C14" s="112" t="s">
        <v>256</v>
      </c>
      <c r="D14" s="107">
        <v>-1136000</v>
      </c>
      <c r="E14" s="108">
        <v>-33237.14</v>
      </c>
      <c r="F14" s="107">
        <f t="shared" si="0"/>
        <v>-1102762.8600000001</v>
      </c>
      <c r="G14" s="109">
        <f>F14</f>
        <v>-1102762.8600000001</v>
      </c>
      <c r="H14" s="114" t="s">
        <v>351</v>
      </c>
    </row>
    <row r="15" spans="2:9" s="9" customFormat="1" ht="25.5" x14ac:dyDescent="0.2">
      <c r="B15" s="111" t="s">
        <v>258</v>
      </c>
      <c r="C15" s="112" t="s">
        <v>259</v>
      </c>
      <c r="D15" s="107">
        <v>0</v>
      </c>
      <c r="E15" s="108">
        <v>192911</v>
      </c>
      <c r="F15" s="107">
        <f t="shared" si="0"/>
        <v>-192911</v>
      </c>
      <c r="G15" s="109">
        <f>F15</f>
        <v>-192911</v>
      </c>
      <c r="H15" s="110" t="s">
        <v>260</v>
      </c>
    </row>
    <row r="16" spans="2:9" x14ac:dyDescent="0.2">
      <c r="B16" s="105" t="s">
        <v>64</v>
      </c>
      <c r="C16" s="106" t="s">
        <v>112</v>
      </c>
      <c r="D16" s="107">
        <v>535404</v>
      </c>
      <c r="E16" s="108">
        <v>10839.6</v>
      </c>
      <c r="F16" s="107">
        <f t="shared" si="0"/>
        <v>524564.4</v>
      </c>
      <c r="G16" s="109">
        <f>F16</f>
        <v>524564.4</v>
      </c>
      <c r="H16" s="110" t="s">
        <v>260</v>
      </c>
    </row>
    <row r="17" spans="1:8" x14ac:dyDescent="0.2">
      <c r="B17" s="105" t="s">
        <v>85</v>
      </c>
      <c r="C17" s="106" t="s">
        <v>86</v>
      </c>
      <c r="D17" s="107">
        <v>12448113</v>
      </c>
      <c r="E17" s="108">
        <v>1360929</v>
      </c>
      <c r="F17" s="107">
        <f t="shared" si="0"/>
        <v>11087184</v>
      </c>
      <c r="G17" s="109">
        <f>F17</f>
        <v>11087184</v>
      </c>
      <c r="H17" s="110" t="s">
        <v>349</v>
      </c>
    </row>
    <row r="18" spans="1:8" ht="33" customHeight="1" x14ac:dyDescent="0.2">
      <c r="A18" s="1"/>
      <c r="B18" s="115" t="s">
        <v>113</v>
      </c>
      <c r="C18" s="115"/>
      <c r="D18" s="116">
        <f>SUM(D8:D17)</f>
        <v>26673276</v>
      </c>
      <c r="E18" s="116">
        <f t="shared" ref="E18:F18" si="2">SUM(E8:E17)</f>
        <v>3727872.35</v>
      </c>
      <c r="F18" s="116">
        <f t="shared" si="2"/>
        <v>22945403.649999999</v>
      </c>
      <c r="G18" s="116">
        <f>SUM(G8:G17)</f>
        <v>14301403.65</v>
      </c>
      <c r="H18" s="117"/>
    </row>
    <row r="19" spans="1:8" s="9" customFormat="1" x14ac:dyDescent="0.2">
      <c r="B19" s="92" t="s">
        <v>264</v>
      </c>
      <c r="C19" s="93"/>
      <c r="D19" s="87"/>
      <c r="E19" s="88"/>
      <c r="F19" s="88"/>
      <c r="G19" s="87"/>
      <c r="H19" s="86"/>
    </row>
    <row r="20" spans="1:8" s="9" customFormat="1" x14ac:dyDescent="0.2">
      <c r="B20" s="92" t="s">
        <v>265</v>
      </c>
      <c r="C20" s="93"/>
      <c r="D20" s="87"/>
      <c r="E20" s="88"/>
      <c r="F20" s="88"/>
      <c r="G20" s="87"/>
      <c r="H20" s="86"/>
    </row>
    <row r="21" spans="1:8" x14ac:dyDescent="0.2">
      <c r="B21" s="132"/>
      <c r="C21" s="133"/>
      <c r="D21" s="89"/>
      <c r="E21" s="90"/>
      <c r="F21" s="90"/>
      <c r="G21" s="91"/>
      <c r="H21" s="90"/>
    </row>
  </sheetData>
  <mergeCells count="2">
    <mergeCell ref="B21:C21"/>
    <mergeCell ref="B2:F2"/>
  </mergeCells>
  <phoneticPr fontId="8" type="noConversion"/>
  <pageMargins left="0.39370078740157483" right="0.19685039370078741" top="0.74803149606299213" bottom="0.39370078740157483" header="0" footer="0"/>
  <pageSetup paperSize="9" orientation="landscape" r:id="rId1"/>
  <headerFooter alignWithMargins="0">
    <oddFooter>&amp;L&amp;8&amp;F&amp;R&amp;P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7"/>
  <sheetViews>
    <sheetView zoomScaleNormal="100" workbookViewId="0">
      <pane ySplit="7" topLeftCell="A118" activePane="bottomLeft" state="frozen"/>
      <selection activeCell="D38" sqref="D38"/>
      <selection pane="bottomLeft" activeCell="A129" sqref="A129:XFD129"/>
    </sheetView>
  </sheetViews>
  <sheetFormatPr defaultRowHeight="12.75" x14ac:dyDescent="0.2"/>
  <cols>
    <col min="1" max="1" width="1.42578125" style="9" customWidth="1"/>
    <col min="2" max="2" width="3.7109375" style="9" customWidth="1"/>
    <col min="3" max="3" width="21.85546875" style="9" customWidth="1"/>
    <col min="4" max="4" width="7.42578125" style="9" hidden="1" customWidth="1"/>
    <col min="5" max="5" width="11.42578125" style="9" customWidth="1"/>
    <col min="6" max="6" width="11.5703125" style="9" customWidth="1"/>
    <col min="7" max="7" width="10.85546875" style="9" customWidth="1"/>
    <col min="8" max="8" width="9.28515625" style="3" hidden="1" customWidth="1"/>
    <col min="9" max="9" width="11" style="38" hidden="1" customWidth="1"/>
    <col min="10" max="10" width="10.28515625" style="3" hidden="1" customWidth="1"/>
    <col min="11" max="11" width="1.85546875" style="9" customWidth="1"/>
    <col min="12" max="12" width="16.85546875" style="9" customWidth="1"/>
    <col min="13" max="13" width="9.140625" style="9"/>
    <col min="14" max="14" width="14.42578125" style="9" customWidth="1"/>
    <col min="15" max="15" width="9.140625" style="9"/>
    <col min="16" max="17" width="10.140625" style="9" bestFit="1" customWidth="1"/>
    <col min="18" max="16384" width="9.140625" style="9"/>
  </cols>
  <sheetData>
    <row r="1" spans="1:15" ht="13.5" thickBot="1" x14ac:dyDescent="0.25">
      <c r="J1" s="9"/>
    </row>
    <row r="2" spans="1:15" ht="26.25" thickBot="1" x14ac:dyDescent="0.4">
      <c r="A2" s="8"/>
      <c r="B2" s="5" t="s">
        <v>194</v>
      </c>
      <c r="C2" s="6"/>
      <c r="D2" s="6"/>
      <c r="E2" s="6"/>
      <c r="F2" s="6"/>
      <c r="G2" s="6"/>
      <c r="H2" s="120"/>
      <c r="I2" s="39"/>
      <c r="J2" s="7"/>
    </row>
    <row r="4" spans="1:15" ht="18" x14ac:dyDescent="0.25">
      <c r="B4" s="4" t="s">
        <v>0</v>
      </c>
      <c r="C4" s="2"/>
      <c r="J4" s="9"/>
    </row>
    <row r="5" spans="1:15" ht="18" x14ac:dyDescent="0.25">
      <c r="B5" s="4" t="s">
        <v>1</v>
      </c>
      <c r="J5" s="9"/>
    </row>
    <row r="6" spans="1:15" ht="63.75" x14ac:dyDescent="0.2">
      <c r="A6" s="1"/>
      <c r="B6" s="58" t="s">
        <v>58</v>
      </c>
      <c r="C6" s="59"/>
      <c r="D6" s="60" t="s">
        <v>5</v>
      </c>
      <c r="E6" s="57" t="s">
        <v>195</v>
      </c>
      <c r="F6" s="57" t="s">
        <v>207</v>
      </c>
      <c r="G6" s="56" t="s">
        <v>196</v>
      </c>
      <c r="H6" s="57" t="s">
        <v>88</v>
      </c>
      <c r="I6" s="57" t="s">
        <v>208</v>
      </c>
      <c r="J6" s="57" t="s">
        <v>57</v>
      </c>
    </row>
    <row r="7" spans="1:15" ht="24" customHeight="1" x14ac:dyDescent="0.2">
      <c r="B7" s="52"/>
      <c r="C7" s="53"/>
      <c r="D7" s="54"/>
      <c r="E7" s="55"/>
      <c r="F7" s="55"/>
      <c r="G7" s="129" t="s">
        <v>3</v>
      </c>
      <c r="H7" s="129"/>
      <c r="I7" s="129"/>
      <c r="J7" s="129"/>
    </row>
    <row r="8" spans="1:15" ht="13.5" thickBot="1" x14ac:dyDescent="0.25">
      <c r="B8" s="1" t="s">
        <v>4</v>
      </c>
      <c r="D8" s="3"/>
      <c r="H8" s="50"/>
      <c r="J8" s="9"/>
    </row>
    <row r="9" spans="1:15" ht="14.25" customHeight="1" x14ac:dyDescent="0.2">
      <c r="B9" s="19">
        <v>201</v>
      </c>
      <c r="C9" s="20" t="s">
        <v>47</v>
      </c>
      <c r="D9" s="21">
        <v>511020</v>
      </c>
      <c r="E9" s="22">
        <v>70727766</v>
      </c>
      <c r="F9" s="41">
        <v>70204313</v>
      </c>
      <c r="G9" s="46">
        <f>E9-F9</f>
        <v>523453</v>
      </c>
      <c r="H9" s="97"/>
      <c r="I9" s="103">
        <v>-191862</v>
      </c>
      <c r="J9" s="99" t="s">
        <v>209</v>
      </c>
      <c r="L9" s="23" t="s">
        <v>116</v>
      </c>
    </row>
    <row r="10" spans="1:15" x14ac:dyDescent="0.2">
      <c r="A10" s="1"/>
      <c r="B10" s="24">
        <v>210</v>
      </c>
      <c r="C10" s="17" t="s">
        <v>270</v>
      </c>
      <c r="D10" s="11">
        <v>514002</v>
      </c>
      <c r="E10" s="13">
        <v>2024976</v>
      </c>
      <c r="F10" s="42">
        <v>2003125</v>
      </c>
      <c r="G10" s="47">
        <f>E10-F10</f>
        <v>21851</v>
      </c>
      <c r="H10" s="98"/>
      <c r="I10" s="48">
        <v>17289</v>
      </c>
      <c r="J10" s="100" t="s">
        <v>211</v>
      </c>
      <c r="L10" s="25" t="s">
        <v>117</v>
      </c>
    </row>
    <row r="11" spans="1:15" x14ac:dyDescent="0.2">
      <c r="A11" s="1"/>
      <c r="B11" s="24">
        <v>217</v>
      </c>
      <c r="C11" s="12" t="s">
        <v>6</v>
      </c>
      <c r="D11" s="11">
        <v>514004</v>
      </c>
      <c r="E11" s="13">
        <v>2362460</v>
      </c>
      <c r="F11" s="42">
        <v>2366948</v>
      </c>
      <c r="G11" s="47">
        <f>E11-F11</f>
        <v>-4488</v>
      </c>
      <c r="H11" s="98"/>
      <c r="I11" s="48">
        <v>-81029</v>
      </c>
      <c r="J11" s="100" t="s">
        <v>212</v>
      </c>
      <c r="L11" s="25" t="s">
        <v>118</v>
      </c>
    </row>
    <row r="12" spans="1:15" x14ac:dyDescent="0.2">
      <c r="B12" s="24">
        <v>222</v>
      </c>
      <c r="C12" s="12" t="s">
        <v>272</v>
      </c>
      <c r="D12" s="11">
        <v>514006</v>
      </c>
      <c r="E12" s="13">
        <v>4839846</v>
      </c>
      <c r="F12" s="42">
        <v>4808001</v>
      </c>
      <c r="G12" s="47">
        <f>E12-F12</f>
        <v>31845</v>
      </c>
      <c r="H12" s="98"/>
      <c r="I12" s="48">
        <v>150779</v>
      </c>
      <c r="J12" s="101" t="s">
        <v>213</v>
      </c>
      <c r="L12" s="62" t="s">
        <v>119</v>
      </c>
    </row>
    <row r="13" spans="1:15" x14ac:dyDescent="0.2">
      <c r="B13" s="24">
        <v>224</v>
      </c>
      <c r="C13" s="12" t="s">
        <v>271</v>
      </c>
      <c r="D13" s="11">
        <v>514008</v>
      </c>
      <c r="E13" s="13">
        <f>6505625+60000</f>
        <v>6565625</v>
      </c>
      <c r="F13" s="42">
        <f>6460241+119808</f>
        <v>6580049</v>
      </c>
      <c r="G13" s="47">
        <f t="shared" ref="G13:G88" si="0">E13-F13</f>
        <v>-14424</v>
      </c>
      <c r="H13" s="98"/>
      <c r="I13" s="48">
        <v>203079</v>
      </c>
      <c r="J13" s="100" t="s">
        <v>213</v>
      </c>
      <c r="L13" s="25" t="s">
        <v>120</v>
      </c>
    </row>
    <row r="14" spans="1:15" x14ac:dyDescent="0.2">
      <c r="B14" s="24">
        <v>228</v>
      </c>
      <c r="C14" s="12" t="s">
        <v>7</v>
      </c>
      <c r="D14" s="11">
        <v>514010</v>
      </c>
      <c r="E14" s="13">
        <v>9389792</v>
      </c>
      <c r="F14" s="42">
        <v>9411747</v>
      </c>
      <c r="G14" s="47">
        <f t="shared" si="0"/>
        <v>-21955</v>
      </c>
      <c r="H14" s="98"/>
      <c r="I14" s="48">
        <v>-212765</v>
      </c>
      <c r="J14" s="100" t="s">
        <v>214</v>
      </c>
      <c r="L14" s="25" t="s">
        <v>121</v>
      </c>
    </row>
    <row r="15" spans="1:15" x14ac:dyDescent="0.2">
      <c r="B15" s="24">
        <v>240</v>
      </c>
      <c r="C15" s="12" t="s">
        <v>48</v>
      </c>
      <c r="D15" s="11">
        <v>514020</v>
      </c>
      <c r="E15" s="13">
        <v>15903163</v>
      </c>
      <c r="F15" s="42">
        <v>15397172</v>
      </c>
      <c r="G15" s="47">
        <f t="shared" si="0"/>
        <v>505991</v>
      </c>
      <c r="H15" s="98"/>
      <c r="I15" s="48">
        <v>-8082</v>
      </c>
      <c r="J15" s="100" t="s">
        <v>215</v>
      </c>
      <c r="L15" s="25" t="s">
        <v>122</v>
      </c>
    </row>
    <row r="16" spans="1:15" x14ac:dyDescent="0.2">
      <c r="B16" s="24">
        <v>241</v>
      </c>
      <c r="C16" s="12" t="s">
        <v>49</v>
      </c>
      <c r="D16" s="11">
        <v>514025</v>
      </c>
      <c r="E16" s="13">
        <f>13513615+3346936</f>
        <v>16860551</v>
      </c>
      <c r="F16" s="42">
        <f>12998302+3068047</f>
        <v>16066349</v>
      </c>
      <c r="G16" s="47">
        <f t="shared" si="0"/>
        <v>794202</v>
      </c>
      <c r="H16" s="98" t="s">
        <v>87</v>
      </c>
      <c r="I16" s="48">
        <v>837618</v>
      </c>
      <c r="J16" s="100" t="s">
        <v>216</v>
      </c>
      <c r="L16" s="25" t="s">
        <v>123</v>
      </c>
      <c r="N16" s="9">
        <v>278889</v>
      </c>
      <c r="O16" s="9">
        <v>515313</v>
      </c>
    </row>
    <row r="17" spans="2:15" x14ac:dyDescent="0.2">
      <c r="B17" s="24">
        <v>242</v>
      </c>
      <c r="C17" s="12" t="s">
        <v>50</v>
      </c>
      <c r="D17" s="11">
        <v>514050</v>
      </c>
      <c r="E17" s="13">
        <v>11469580</v>
      </c>
      <c r="F17" s="42">
        <v>11099509</v>
      </c>
      <c r="G17" s="47">
        <f t="shared" si="0"/>
        <v>370071</v>
      </c>
      <c r="H17" s="98"/>
      <c r="I17" s="48">
        <v>522821</v>
      </c>
      <c r="J17" s="100" t="s">
        <v>217</v>
      </c>
      <c r="L17" s="25" t="s">
        <v>124</v>
      </c>
    </row>
    <row r="18" spans="2:15" x14ac:dyDescent="0.2">
      <c r="B18" s="24">
        <v>243</v>
      </c>
      <c r="C18" s="12" t="s">
        <v>51</v>
      </c>
      <c r="D18" s="11">
        <v>514045</v>
      </c>
      <c r="E18" s="13">
        <v>10916112</v>
      </c>
      <c r="F18" s="42">
        <v>10801148</v>
      </c>
      <c r="G18" s="47">
        <f t="shared" si="0"/>
        <v>114964</v>
      </c>
      <c r="H18" s="98"/>
      <c r="I18" s="48">
        <v>93417</v>
      </c>
      <c r="J18" s="100" t="s">
        <v>218</v>
      </c>
      <c r="L18" s="25" t="s">
        <v>125</v>
      </c>
    </row>
    <row r="19" spans="2:15" x14ac:dyDescent="0.2">
      <c r="B19" s="24">
        <v>244</v>
      </c>
      <c r="C19" s="17" t="s">
        <v>273</v>
      </c>
      <c r="D19" s="11">
        <v>514040</v>
      </c>
      <c r="E19" s="13">
        <v>7059378</v>
      </c>
      <c r="F19" s="42">
        <v>6629035</v>
      </c>
      <c r="G19" s="47">
        <f t="shared" si="0"/>
        <v>430343</v>
      </c>
      <c r="H19" s="98" t="s">
        <v>87</v>
      </c>
      <c r="I19" s="48">
        <v>251575</v>
      </c>
      <c r="J19" s="100" t="s">
        <v>210</v>
      </c>
      <c r="L19" s="25" t="s">
        <v>126</v>
      </c>
    </row>
    <row r="20" spans="2:15" x14ac:dyDescent="0.2">
      <c r="B20" s="24">
        <v>245</v>
      </c>
      <c r="C20" s="12" t="s">
        <v>52</v>
      </c>
      <c r="D20" s="11">
        <v>514030</v>
      </c>
      <c r="E20" s="13">
        <v>9074673</v>
      </c>
      <c r="F20" s="42">
        <v>8969502</v>
      </c>
      <c r="G20" s="47">
        <f t="shared" si="0"/>
        <v>105171</v>
      </c>
      <c r="H20" s="98"/>
      <c r="I20" s="48">
        <v>105157</v>
      </c>
      <c r="J20" s="100" t="s">
        <v>219</v>
      </c>
      <c r="L20" s="25" t="s">
        <v>127</v>
      </c>
    </row>
    <row r="21" spans="2:15" x14ac:dyDescent="0.2">
      <c r="B21" s="24">
        <v>246</v>
      </c>
      <c r="C21" s="12" t="s">
        <v>114</v>
      </c>
      <c r="D21" s="11">
        <v>514035</v>
      </c>
      <c r="E21" s="13">
        <v>12431547</v>
      </c>
      <c r="F21" s="43">
        <v>12166126</v>
      </c>
      <c r="G21" s="47">
        <f t="shared" si="0"/>
        <v>265421</v>
      </c>
      <c r="H21" s="98"/>
      <c r="I21" s="48">
        <v>345335</v>
      </c>
      <c r="J21" s="100" t="s">
        <v>220</v>
      </c>
      <c r="L21" s="25" t="s">
        <v>128</v>
      </c>
    </row>
    <row r="22" spans="2:15" x14ac:dyDescent="0.2">
      <c r="B22" s="24">
        <v>247</v>
      </c>
      <c r="C22" s="12" t="s">
        <v>115</v>
      </c>
      <c r="D22" s="11">
        <v>514055</v>
      </c>
      <c r="E22" s="13">
        <v>14155708</v>
      </c>
      <c r="F22" s="42">
        <v>13871840</v>
      </c>
      <c r="G22" s="47">
        <f t="shared" si="0"/>
        <v>283868</v>
      </c>
      <c r="H22" s="98"/>
      <c r="I22" s="48">
        <v>225850</v>
      </c>
      <c r="J22" s="100" t="s">
        <v>221</v>
      </c>
      <c r="L22" s="25" t="s">
        <v>129</v>
      </c>
    </row>
    <row r="23" spans="2:15" x14ac:dyDescent="0.2">
      <c r="B23" s="24">
        <v>327</v>
      </c>
      <c r="C23" s="12" t="s">
        <v>53</v>
      </c>
      <c r="D23" s="11">
        <v>510006</v>
      </c>
      <c r="E23" s="13">
        <v>-220317</v>
      </c>
      <c r="F23" s="42">
        <v>-509006</v>
      </c>
      <c r="G23" s="47">
        <f t="shared" si="0"/>
        <v>288689</v>
      </c>
      <c r="H23" s="98" t="s">
        <v>87</v>
      </c>
      <c r="I23" s="48">
        <v>224705</v>
      </c>
      <c r="J23" s="100" t="s">
        <v>222</v>
      </c>
      <c r="L23" s="25" t="s">
        <v>130</v>
      </c>
    </row>
    <row r="24" spans="2:15" x14ac:dyDescent="0.2">
      <c r="B24" s="24"/>
      <c r="C24" s="12"/>
      <c r="D24" s="11"/>
      <c r="E24" s="13"/>
      <c r="F24" s="42"/>
      <c r="G24" s="47"/>
      <c r="H24" s="98"/>
      <c r="I24" s="48"/>
      <c r="J24" s="100"/>
      <c r="L24" s="25"/>
    </row>
    <row r="25" spans="2:15" x14ac:dyDescent="0.2">
      <c r="B25" s="24">
        <v>301</v>
      </c>
      <c r="C25" s="12" t="s">
        <v>8</v>
      </c>
      <c r="D25" s="11">
        <v>301005</v>
      </c>
      <c r="E25" s="13">
        <f>15353818+28578</f>
        <v>15382396</v>
      </c>
      <c r="F25" s="42">
        <f>15270317+28578+6253</f>
        <v>15305148</v>
      </c>
      <c r="G25" s="47">
        <f t="shared" si="0"/>
        <v>77248</v>
      </c>
      <c r="H25" s="98"/>
      <c r="I25" s="48">
        <v>162571</v>
      </c>
      <c r="J25" s="100" t="s">
        <v>223</v>
      </c>
      <c r="L25" s="25" t="s">
        <v>134</v>
      </c>
      <c r="N25" s="10">
        <f>G25</f>
        <v>77248</v>
      </c>
      <c r="O25" s="10">
        <f>G26</f>
        <v>226830</v>
      </c>
    </row>
    <row r="26" spans="2:15" x14ac:dyDescent="0.2">
      <c r="B26" s="24">
        <v>301</v>
      </c>
      <c r="C26" s="12" t="s">
        <v>9</v>
      </c>
      <c r="D26" s="11">
        <v>305005</v>
      </c>
      <c r="E26" s="13">
        <v>1866633</v>
      </c>
      <c r="F26" s="42">
        <v>1639803</v>
      </c>
      <c r="G26" s="47">
        <f t="shared" si="0"/>
        <v>226830</v>
      </c>
      <c r="H26" s="98"/>
      <c r="I26" s="48">
        <v>158533</v>
      </c>
      <c r="J26" s="100" t="s">
        <v>223</v>
      </c>
      <c r="L26" s="25" t="s">
        <v>135</v>
      </c>
    </row>
    <row r="27" spans="2:15" x14ac:dyDescent="0.2">
      <c r="B27" s="24">
        <v>301</v>
      </c>
      <c r="C27" s="12" t="s">
        <v>90</v>
      </c>
      <c r="D27" s="11">
        <v>376060</v>
      </c>
      <c r="E27" s="13">
        <v>234070</v>
      </c>
      <c r="F27" s="42">
        <v>164187</v>
      </c>
      <c r="G27" s="47">
        <f t="shared" si="0"/>
        <v>69883</v>
      </c>
      <c r="H27" s="98"/>
      <c r="I27" s="48">
        <v>33525</v>
      </c>
      <c r="J27" s="100" t="s">
        <v>223</v>
      </c>
      <c r="L27" s="25" t="s">
        <v>136</v>
      </c>
    </row>
    <row r="28" spans="2:15" x14ac:dyDescent="0.2">
      <c r="B28" s="24">
        <v>302</v>
      </c>
      <c r="C28" s="12" t="s">
        <v>10</v>
      </c>
      <c r="D28" s="11">
        <v>301007</v>
      </c>
      <c r="E28" s="13">
        <f>10946955+58734</f>
        <v>11005689</v>
      </c>
      <c r="F28" s="42">
        <f>11118391+29620</f>
        <v>11148011</v>
      </c>
      <c r="G28" s="47">
        <f t="shared" si="0"/>
        <v>-142322</v>
      </c>
      <c r="H28" s="98"/>
      <c r="I28" s="48">
        <v>275038</v>
      </c>
      <c r="J28" s="100" t="s">
        <v>224</v>
      </c>
      <c r="L28" s="25" t="s">
        <v>137</v>
      </c>
      <c r="N28" s="10">
        <f>G28</f>
        <v>-142322</v>
      </c>
      <c r="O28" s="10">
        <f>G29</f>
        <v>96580</v>
      </c>
    </row>
    <row r="29" spans="2:15" x14ac:dyDescent="0.2">
      <c r="B29" s="24">
        <v>302</v>
      </c>
      <c r="C29" s="12" t="s">
        <v>11</v>
      </c>
      <c r="D29" s="11">
        <v>305007</v>
      </c>
      <c r="E29" s="13">
        <v>2288748</v>
      </c>
      <c r="F29" s="42">
        <v>2192168</v>
      </c>
      <c r="G29" s="47">
        <f t="shared" si="0"/>
        <v>96580</v>
      </c>
      <c r="H29" s="98"/>
      <c r="I29" s="48">
        <v>51348</v>
      </c>
      <c r="J29" s="100" t="s">
        <v>224</v>
      </c>
      <c r="L29" s="25" t="s">
        <v>139</v>
      </c>
    </row>
    <row r="30" spans="2:15" x14ac:dyDescent="0.2">
      <c r="B30" s="24">
        <v>302</v>
      </c>
      <c r="C30" s="12" t="s">
        <v>65</v>
      </c>
      <c r="D30" s="11">
        <v>376061</v>
      </c>
      <c r="E30" s="13">
        <v>230057</v>
      </c>
      <c r="F30" s="42">
        <v>115431</v>
      </c>
      <c r="G30" s="47">
        <f t="shared" si="0"/>
        <v>114626</v>
      </c>
      <c r="H30" s="98"/>
      <c r="I30" s="48">
        <v>29507</v>
      </c>
      <c r="J30" s="100" t="s">
        <v>224</v>
      </c>
      <c r="L30" s="25" t="s">
        <v>141</v>
      </c>
    </row>
    <row r="31" spans="2:15" x14ac:dyDescent="0.2">
      <c r="B31" s="24">
        <v>303</v>
      </c>
      <c r="C31" s="12" t="s">
        <v>12</v>
      </c>
      <c r="D31" s="11">
        <v>301009</v>
      </c>
      <c r="E31" s="13">
        <v>14395564</v>
      </c>
      <c r="F31" s="42">
        <f>15372263+295360</f>
        <v>15667623</v>
      </c>
      <c r="G31" s="47">
        <f t="shared" si="0"/>
        <v>-1272059</v>
      </c>
      <c r="H31" s="98"/>
      <c r="I31" s="48">
        <v>823244</v>
      </c>
      <c r="J31" s="100" t="s">
        <v>225</v>
      </c>
      <c r="L31" s="25" t="s">
        <v>142</v>
      </c>
      <c r="N31" s="10">
        <f>G31</f>
        <v>-1272059</v>
      </c>
      <c r="O31" s="10">
        <f>G32</f>
        <v>300244</v>
      </c>
    </row>
    <row r="32" spans="2:15" x14ac:dyDescent="0.2">
      <c r="B32" s="24">
        <v>303</v>
      </c>
      <c r="C32" s="12" t="s">
        <v>13</v>
      </c>
      <c r="D32" s="11">
        <v>305009</v>
      </c>
      <c r="E32" s="13">
        <v>1997215</v>
      </c>
      <c r="F32" s="42">
        <v>1696971</v>
      </c>
      <c r="G32" s="47">
        <f t="shared" si="0"/>
        <v>300244</v>
      </c>
      <c r="H32" s="98"/>
      <c r="I32" s="48">
        <v>459325</v>
      </c>
      <c r="J32" s="100" t="s">
        <v>225</v>
      </c>
      <c r="L32" s="25" t="s">
        <v>144</v>
      </c>
    </row>
    <row r="33" spans="2:15" x14ac:dyDescent="0.2">
      <c r="B33" s="24">
        <v>303</v>
      </c>
      <c r="C33" s="12" t="s">
        <v>80</v>
      </c>
      <c r="D33" s="11">
        <v>376062</v>
      </c>
      <c r="E33" s="13">
        <v>354875</v>
      </c>
      <c r="F33" s="42">
        <v>72597</v>
      </c>
      <c r="G33" s="47">
        <f t="shared" si="0"/>
        <v>282278</v>
      </c>
      <c r="H33" s="98"/>
      <c r="I33" s="48">
        <v>44981</v>
      </c>
      <c r="J33" s="100" t="s">
        <v>225</v>
      </c>
      <c r="L33" s="25" t="s">
        <v>145</v>
      </c>
    </row>
    <row r="34" spans="2:15" x14ac:dyDescent="0.2">
      <c r="B34" s="24">
        <v>304</v>
      </c>
      <c r="C34" s="17" t="s">
        <v>274</v>
      </c>
      <c r="D34" s="11">
        <v>514060</v>
      </c>
      <c r="E34" s="13">
        <v>2407566</v>
      </c>
      <c r="F34" s="42">
        <v>2153430</v>
      </c>
      <c r="G34" s="47">
        <f t="shared" si="0"/>
        <v>254136</v>
      </c>
      <c r="H34" s="98" t="s">
        <v>87</v>
      </c>
      <c r="I34" s="48">
        <v>186686</v>
      </c>
      <c r="J34" s="100" t="s">
        <v>226</v>
      </c>
      <c r="L34" s="25" t="s">
        <v>146</v>
      </c>
    </row>
    <row r="35" spans="2:15" x14ac:dyDescent="0.2">
      <c r="B35" s="26">
        <v>305</v>
      </c>
      <c r="C35" s="15" t="s">
        <v>14</v>
      </c>
      <c r="D35" s="16">
        <v>301029</v>
      </c>
      <c r="E35" s="13">
        <v>29416208</v>
      </c>
      <c r="F35" s="42">
        <v>29469222</v>
      </c>
      <c r="G35" s="47">
        <f t="shared" si="0"/>
        <v>-53014</v>
      </c>
      <c r="H35" s="98"/>
      <c r="I35" s="48">
        <v>-869871</v>
      </c>
      <c r="J35" s="102" t="s">
        <v>227</v>
      </c>
      <c r="L35" s="27" t="s">
        <v>148</v>
      </c>
      <c r="N35" s="10">
        <f>G35</f>
        <v>-53014</v>
      </c>
      <c r="O35" s="10">
        <f>G36+G37+G38</f>
        <v>-196456</v>
      </c>
    </row>
    <row r="36" spans="2:15" x14ac:dyDescent="0.2">
      <c r="B36" s="24">
        <v>305</v>
      </c>
      <c r="C36" s="17" t="s">
        <v>54</v>
      </c>
      <c r="D36" s="11">
        <v>305055</v>
      </c>
      <c r="E36" s="13">
        <f>4641919+29619</f>
        <v>4671538</v>
      </c>
      <c r="F36" s="42">
        <f>4825942+29276</f>
        <v>4855218</v>
      </c>
      <c r="G36" s="47">
        <f t="shared" si="0"/>
        <v>-183680</v>
      </c>
      <c r="H36" s="98"/>
      <c r="I36" s="48">
        <v>399212</v>
      </c>
      <c r="J36" s="102" t="s">
        <v>227</v>
      </c>
      <c r="L36" s="27" t="s">
        <v>149</v>
      </c>
    </row>
    <row r="37" spans="2:15" x14ac:dyDescent="0.2">
      <c r="B37" s="24">
        <v>305</v>
      </c>
      <c r="C37" s="17" t="s">
        <v>203</v>
      </c>
      <c r="D37" s="11">
        <v>305026</v>
      </c>
      <c r="E37" s="14">
        <f>3278089+197820</f>
        <v>3475909</v>
      </c>
      <c r="F37" s="43">
        <f>3322030+146843</f>
        <v>3468873</v>
      </c>
      <c r="G37" s="47">
        <f t="shared" si="0"/>
        <v>7036</v>
      </c>
      <c r="H37" s="98"/>
      <c r="I37" s="48">
        <f>297916+10000-61760</f>
        <v>246156</v>
      </c>
      <c r="J37" s="102" t="s">
        <v>227</v>
      </c>
      <c r="L37" s="27" t="s">
        <v>140</v>
      </c>
    </row>
    <row r="38" spans="2:15" x14ac:dyDescent="0.2">
      <c r="B38" s="24">
        <v>305</v>
      </c>
      <c r="C38" s="17" t="s">
        <v>204</v>
      </c>
      <c r="D38" s="11">
        <v>305028</v>
      </c>
      <c r="E38" s="14">
        <v>356117</v>
      </c>
      <c r="F38" s="43">
        <v>375929</v>
      </c>
      <c r="G38" s="48">
        <f t="shared" si="0"/>
        <v>-19812</v>
      </c>
      <c r="H38" s="98"/>
      <c r="I38" s="48">
        <v>-38407</v>
      </c>
      <c r="J38" s="102" t="s">
        <v>227</v>
      </c>
      <c r="L38" s="27" t="s">
        <v>197</v>
      </c>
    </row>
    <row r="39" spans="2:15" x14ac:dyDescent="0.2">
      <c r="B39" s="24">
        <v>306</v>
      </c>
      <c r="C39" s="12" t="s">
        <v>15</v>
      </c>
      <c r="D39" s="11">
        <v>301041</v>
      </c>
      <c r="E39" s="13">
        <v>35766687</v>
      </c>
      <c r="F39" s="42">
        <v>37313317</v>
      </c>
      <c r="G39" s="47">
        <f t="shared" si="0"/>
        <v>-1546630</v>
      </c>
      <c r="H39" s="98"/>
      <c r="I39" s="48">
        <v>150142</v>
      </c>
      <c r="J39" s="100" t="s">
        <v>228</v>
      </c>
      <c r="L39" s="25" t="s">
        <v>150</v>
      </c>
      <c r="N39" s="10">
        <f>G39</f>
        <v>-1546630</v>
      </c>
      <c r="O39" s="10">
        <f>G40</f>
        <v>185160</v>
      </c>
    </row>
    <row r="40" spans="2:15" x14ac:dyDescent="0.2">
      <c r="B40" s="24">
        <v>306</v>
      </c>
      <c r="C40" s="12" t="s">
        <v>16</v>
      </c>
      <c r="D40" s="11">
        <v>305039</v>
      </c>
      <c r="E40" s="13">
        <v>4766844</v>
      </c>
      <c r="F40" s="42">
        <v>4581684</v>
      </c>
      <c r="G40" s="47">
        <f t="shared" si="0"/>
        <v>185160</v>
      </c>
      <c r="H40" s="98"/>
      <c r="I40" s="48">
        <v>72647</v>
      </c>
      <c r="J40" s="100" t="s">
        <v>228</v>
      </c>
      <c r="L40" s="25" t="s">
        <v>152</v>
      </c>
    </row>
    <row r="41" spans="2:15" x14ac:dyDescent="0.2">
      <c r="B41" s="24">
        <v>306</v>
      </c>
      <c r="C41" s="12" t="s">
        <v>66</v>
      </c>
      <c r="D41" s="11">
        <v>376064</v>
      </c>
      <c r="E41" s="13">
        <v>-11507</v>
      </c>
      <c r="F41" s="42">
        <v>251913</v>
      </c>
      <c r="G41" s="47">
        <f t="shared" si="0"/>
        <v>-263420</v>
      </c>
      <c r="H41" s="98"/>
      <c r="I41" s="48">
        <v>-229462</v>
      </c>
      <c r="J41" s="100" t="s">
        <v>228</v>
      </c>
      <c r="K41" s="9" t="s">
        <v>87</v>
      </c>
      <c r="L41" s="25" t="s">
        <v>138</v>
      </c>
    </row>
    <row r="42" spans="2:15" x14ac:dyDescent="0.2">
      <c r="B42" s="24">
        <v>308</v>
      </c>
      <c r="C42" s="12" t="s">
        <v>17</v>
      </c>
      <c r="D42" s="11">
        <v>301015</v>
      </c>
      <c r="E42" s="13">
        <v>5336458</v>
      </c>
      <c r="F42" s="42">
        <v>5469136</v>
      </c>
      <c r="G42" s="47">
        <f t="shared" si="0"/>
        <v>-132678</v>
      </c>
      <c r="H42" s="98"/>
      <c r="I42" s="48">
        <v>-72948</v>
      </c>
      <c r="J42" s="100" t="s">
        <v>229</v>
      </c>
      <c r="L42" s="25" t="s">
        <v>155</v>
      </c>
      <c r="N42" s="10">
        <f>G42</f>
        <v>-132678</v>
      </c>
      <c r="O42" s="10">
        <f>G43</f>
        <v>134163</v>
      </c>
    </row>
    <row r="43" spans="2:15" x14ac:dyDescent="0.2">
      <c r="B43" s="24">
        <v>308</v>
      </c>
      <c r="C43" s="12" t="s">
        <v>18</v>
      </c>
      <c r="D43" s="11">
        <v>305015</v>
      </c>
      <c r="E43" s="13">
        <v>1363726</v>
      </c>
      <c r="F43" s="42">
        <v>1229563</v>
      </c>
      <c r="G43" s="47">
        <f t="shared" si="0"/>
        <v>134163</v>
      </c>
      <c r="H43" s="98"/>
      <c r="I43" s="48">
        <v>195906</v>
      </c>
      <c r="J43" s="100" t="s">
        <v>229</v>
      </c>
      <c r="L43" s="25" t="s">
        <v>147</v>
      </c>
    </row>
    <row r="44" spans="2:15" x14ac:dyDescent="0.2">
      <c r="B44" s="24">
        <v>308</v>
      </c>
      <c r="C44" s="12" t="s">
        <v>67</v>
      </c>
      <c r="D44" s="11">
        <v>376065</v>
      </c>
      <c r="E44" s="13">
        <v>273678</v>
      </c>
      <c r="F44" s="42">
        <v>257075</v>
      </c>
      <c r="G44" s="47">
        <f t="shared" si="0"/>
        <v>16603</v>
      </c>
      <c r="H44" s="98"/>
      <c r="I44" s="48">
        <v>73128</v>
      </c>
      <c r="J44" s="100" t="s">
        <v>229</v>
      </c>
      <c r="L44" s="25" t="s">
        <v>156</v>
      </c>
    </row>
    <row r="45" spans="2:15" x14ac:dyDescent="0.2">
      <c r="B45" s="24">
        <v>309</v>
      </c>
      <c r="C45" s="12" t="s">
        <v>19</v>
      </c>
      <c r="D45" s="11">
        <v>301017</v>
      </c>
      <c r="E45" s="13">
        <f>7163502+29291</f>
        <v>7192793</v>
      </c>
      <c r="F45" s="42">
        <f>7173715+599</f>
        <v>7174314</v>
      </c>
      <c r="G45" s="47">
        <f t="shared" si="0"/>
        <v>18479</v>
      </c>
      <c r="H45" s="98"/>
      <c r="I45" s="48">
        <v>-194762</v>
      </c>
      <c r="J45" s="100" t="s">
        <v>230</v>
      </c>
      <c r="L45" s="25" t="s">
        <v>157</v>
      </c>
      <c r="N45" s="10">
        <f>G45</f>
        <v>18479</v>
      </c>
      <c r="O45" s="10">
        <f>G46</f>
        <v>240039</v>
      </c>
    </row>
    <row r="46" spans="2:15" x14ac:dyDescent="0.2">
      <c r="B46" s="24">
        <v>309</v>
      </c>
      <c r="C46" s="12" t="s">
        <v>20</v>
      </c>
      <c r="D46" s="11">
        <v>305017</v>
      </c>
      <c r="E46" s="13">
        <v>1286755</v>
      </c>
      <c r="F46" s="42">
        <v>1046716</v>
      </c>
      <c r="G46" s="47">
        <f t="shared" si="0"/>
        <v>240039</v>
      </c>
      <c r="H46" s="98"/>
      <c r="I46" s="48">
        <v>193556</v>
      </c>
      <c r="J46" s="100" t="s">
        <v>230</v>
      </c>
      <c r="L46" s="25" t="s">
        <v>158</v>
      </c>
    </row>
    <row r="47" spans="2:15" x14ac:dyDescent="0.2">
      <c r="B47" s="24">
        <v>309</v>
      </c>
      <c r="C47" s="12" t="s">
        <v>68</v>
      </c>
      <c r="D47" s="11">
        <v>376066</v>
      </c>
      <c r="E47" s="13">
        <v>444458</v>
      </c>
      <c r="F47" s="42">
        <v>265998</v>
      </c>
      <c r="G47" s="47">
        <f t="shared" si="0"/>
        <v>178460</v>
      </c>
      <c r="H47" s="98"/>
      <c r="I47" s="48">
        <v>158191</v>
      </c>
      <c r="J47" s="100" t="s">
        <v>230</v>
      </c>
      <c r="L47" s="25" t="s">
        <v>143</v>
      </c>
    </row>
    <row r="48" spans="2:15" x14ac:dyDescent="0.2">
      <c r="B48" s="24">
        <v>311</v>
      </c>
      <c r="C48" s="12" t="s">
        <v>21</v>
      </c>
      <c r="D48" s="11">
        <v>301021</v>
      </c>
      <c r="E48" s="13">
        <v>7850348</v>
      </c>
      <c r="F48" s="42">
        <v>7690275</v>
      </c>
      <c r="G48" s="47">
        <f t="shared" si="0"/>
        <v>160073</v>
      </c>
      <c r="H48" s="98"/>
      <c r="I48" s="48">
        <v>90879</v>
      </c>
      <c r="J48" s="100" t="s">
        <v>231</v>
      </c>
      <c r="L48" s="25" t="s">
        <v>160</v>
      </c>
      <c r="N48" s="10">
        <f>G48</f>
        <v>160073</v>
      </c>
      <c r="O48" s="10">
        <f>G49</f>
        <v>233952</v>
      </c>
    </row>
    <row r="49" spans="2:15" x14ac:dyDescent="0.2">
      <c r="B49" s="24">
        <v>311</v>
      </c>
      <c r="C49" s="12" t="s">
        <v>22</v>
      </c>
      <c r="D49" s="11">
        <v>305019</v>
      </c>
      <c r="E49" s="13">
        <v>1300087</v>
      </c>
      <c r="F49" s="42">
        <v>1066135</v>
      </c>
      <c r="G49" s="47">
        <f t="shared" si="0"/>
        <v>233952</v>
      </c>
      <c r="H49" s="98"/>
      <c r="I49" s="48">
        <v>302318</v>
      </c>
      <c r="J49" s="100" t="s">
        <v>231</v>
      </c>
      <c r="L49" s="25" t="s">
        <v>161</v>
      </c>
    </row>
    <row r="50" spans="2:15" x14ac:dyDescent="0.2">
      <c r="B50" s="24">
        <v>311</v>
      </c>
      <c r="C50" s="12" t="s">
        <v>69</v>
      </c>
      <c r="D50" s="11">
        <v>376067</v>
      </c>
      <c r="E50" s="13">
        <v>349238</v>
      </c>
      <c r="F50" s="42">
        <v>306766</v>
      </c>
      <c r="G50" s="47">
        <f t="shared" si="0"/>
        <v>42472</v>
      </c>
      <c r="H50" s="98"/>
      <c r="I50" s="48">
        <v>10129</v>
      </c>
      <c r="J50" s="100" t="s">
        <v>231</v>
      </c>
      <c r="L50" s="25" t="s">
        <v>162</v>
      </c>
    </row>
    <row r="51" spans="2:15" x14ac:dyDescent="0.2">
      <c r="B51" s="24">
        <v>312</v>
      </c>
      <c r="C51" s="12" t="s">
        <v>23</v>
      </c>
      <c r="D51" s="11">
        <v>301043</v>
      </c>
      <c r="E51" s="13">
        <v>24516159</v>
      </c>
      <c r="F51" s="42">
        <v>25444431</v>
      </c>
      <c r="G51" s="47">
        <f t="shared" si="0"/>
        <v>-928272</v>
      </c>
      <c r="H51" s="98"/>
      <c r="I51" s="48">
        <v>328991</v>
      </c>
      <c r="J51" s="100" t="s">
        <v>232</v>
      </c>
      <c r="L51" s="25" t="s">
        <v>163</v>
      </c>
      <c r="N51" s="10">
        <f>G51+G52</f>
        <v>-709257</v>
      </c>
      <c r="O51" s="10">
        <f>G53</f>
        <v>56910</v>
      </c>
    </row>
    <row r="52" spans="2:15" x14ac:dyDescent="0.2">
      <c r="B52" s="24">
        <v>312</v>
      </c>
      <c r="C52" s="12" t="s">
        <v>24</v>
      </c>
      <c r="D52" s="11">
        <v>301051</v>
      </c>
      <c r="E52" s="13">
        <v>25479343</v>
      </c>
      <c r="F52" s="42">
        <v>25260328</v>
      </c>
      <c r="G52" s="47">
        <f t="shared" si="0"/>
        <v>219015</v>
      </c>
      <c r="H52" s="98"/>
      <c r="I52" s="48">
        <v>677516</v>
      </c>
      <c r="J52" s="100" t="s">
        <v>232</v>
      </c>
      <c r="L52" s="25" t="s">
        <v>164</v>
      </c>
    </row>
    <row r="53" spans="2:15" x14ac:dyDescent="0.2">
      <c r="B53" s="24">
        <v>312</v>
      </c>
      <c r="C53" s="12" t="s">
        <v>25</v>
      </c>
      <c r="D53" s="11">
        <v>305041</v>
      </c>
      <c r="E53" s="13">
        <v>3335871</v>
      </c>
      <c r="F53" s="42">
        <v>3278961</v>
      </c>
      <c r="G53" s="47">
        <f t="shared" si="0"/>
        <v>56910</v>
      </c>
      <c r="H53" s="98"/>
      <c r="I53" s="48">
        <v>123276</v>
      </c>
      <c r="J53" s="100" t="s">
        <v>232</v>
      </c>
      <c r="L53" s="25" t="s">
        <v>165</v>
      </c>
    </row>
    <row r="54" spans="2:15" x14ac:dyDescent="0.2">
      <c r="B54" s="24">
        <v>312</v>
      </c>
      <c r="C54" s="12" t="s">
        <v>70</v>
      </c>
      <c r="D54" s="11">
        <v>376068</v>
      </c>
      <c r="E54" s="13">
        <v>432350</v>
      </c>
      <c r="F54" s="42">
        <v>316662</v>
      </c>
      <c r="G54" s="47">
        <f t="shared" si="0"/>
        <v>115688</v>
      </c>
      <c r="H54" s="98"/>
      <c r="I54" s="48">
        <v>130236</v>
      </c>
      <c r="J54" s="100" t="s">
        <v>232</v>
      </c>
      <c r="L54" s="25" t="s">
        <v>166</v>
      </c>
    </row>
    <row r="55" spans="2:15" x14ac:dyDescent="0.2">
      <c r="B55" s="24">
        <v>313</v>
      </c>
      <c r="C55" s="12" t="s">
        <v>26</v>
      </c>
      <c r="D55" s="11">
        <v>301023</v>
      </c>
      <c r="E55" s="13">
        <v>8673159</v>
      </c>
      <c r="F55" s="42">
        <v>8497982</v>
      </c>
      <c r="G55" s="47">
        <f t="shared" si="0"/>
        <v>175177</v>
      </c>
      <c r="H55" s="98"/>
      <c r="I55" s="48">
        <v>409549</v>
      </c>
      <c r="J55" s="100" t="s">
        <v>233</v>
      </c>
      <c r="L55" s="25" t="s">
        <v>167</v>
      </c>
      <c r="N55" s="10">
        <f>G55</f>
        <v>175177</v>
      </c>
      <c r="O55" s="10">
        <f>G56</f>
        <v>853</v>
      </c>
    </row>
    <row r="56" spans="2:15" x14ac:dyDescent="0.2">
      <c r="B56" s="24">
        <v>313</v>
      </c>
      <c r="C56" s="12" t="s">
        <v>27</v>
      </c>
      <c r="D56" s="11">
        <v>305021</v>
      </c>
      <c r="E56" s="13">
        <v>1151197</v>
      </c>
      <c r="F56" s="42">
        <v>1150344</v>
      </c>
      <c r="G56" s="47">
        <f>E56-F56</f>
        <v>853</v>
      </c>
      <c r="H56" s="98"/>
      <c r="I56" s="48">
        <v>78341</v>
      </c>
      <c r="J56" s="100" t="s">
        <v>233</v>
      </c>
      <c r="L56" s="25" t="s">
        <v>153</v>
      </c>
    </row>
    <row r="57" spans="2:15" x14ac:dyDescent="0.2">
      <c r="B57" s="24">
        <v>313</v>
      </c>
      <c r="C57" s="12" t="s">
        <v>71</v>
      </c>
      <c r="D57" s="11">
        <v>376069</v>
      </c>
      <c r="E57" s="13">
        <v>182298</v>
      </c>
      <c r="F57" s="42">
        <v>183584</v>
      </c>
      <c r="G57" s="47">
        <f>E57-F57</f>
        <v>-1286</v>
      </c>
      <c r="H57" s="98"/>
      <c r="I57" s="48">
        <v>-18252</v>
      </c>
      <c r="J57" s="100" t="s">
        <v>233</v>
      </c>
      <c r="L57" s="25" t="s">
        <v>154</v>
      </c>
    </row>
    <row r="58" spans="2:15" x14ac:dyDescent="0.2">
      <c r="B58" s="24">
        <v>314</v>
      </c>
      <c r="C58" s="12" t="s">
        <v>28</v>
      </c>
      <c r="D58" s="11">
        <v>301025</v>
      </c>
      <c r="E58" s="13">
        <f>16022150+72699</f>
        <v>16094849</v>
      </c>
      <c r="F58" s="42">
        <v>16034878</v>
      </c>
      <c r="G58" s="47">
        <f t="shared" si="0"/>
        <v>59971</v>
      </c>
      <c r="H58" s="98"/>
      <c r="I58" s="48">
        <v>463351</v>
      </c>
      <c r="J58" s="100" t="s">
        <v>234</v>
      </c>
      <c r="L58" s="25" t="s">
        <v>168</v>
      </c>
      <c r="N58" s="10">
        <f>G58+G59</f>
        <v>41734</v>
      </c>
      <c r="O58" s="10">
        <f>G60</f>
        <v>695089</v>
      </c>
    </row>
    <row r="59" spans="2:15" x14ac:dyDescent="0.2">
      <c r="B59" s="24">
        <v>314</v>
      </c>
      <c r="C59" s="12" t="s">
        <v>30</v>
      </c>
      <c r="D59" s="11">
        <v>301026</v>
      </c>
      <c r="E59" s="13">
        <v>2968182</v>
      </c>
      <c r="F59" s="42">
        <v>2986419</v>
      </c>
      <c r="G59" s="47">
        <f t="shared" si="0"/>
        <v>-18237</v>
      </c>
      <c r="H59" s="98"/>
      <c r="I59" s="48">
        <v>55217</v>
      </c>
      <c r="J59" s="100" t="s">
        <v>234</v>
      </c>
      <c r="L59" s="25" t="s">
        <v>170</v>
      </c>
    </row>
    <row r="60" spans="2:15" x14ac:dyDescent="0.2">
      <c r="B60" s="24">
        <v>314</v>
      </c>
      <c r="C60" s="12" t="s">
        <v>29</v>
      </c>
      <c r="D60" s="11">
        <v>305023</v>
      </c>
      <c r="E60" s="13">
        <v>2127555</v>
      </c>
      <c r="F60" s="42">
        <v>1432466</v>
      </c>
      <c r="G60" s="47">
        <f t="shared" si="0"/>
        <v>695089</v>
      </c>
      <c r="H60" s="98"/>
      <c r="I60" s="48">
        <v>385786</v>
      </c>
      <c r="J60" s="100" t="s">
        <v>234</v>
      </c>
      <c r="L60" s="25" t="s">
        <v>173</v>
      </c>
    </row>
    <row r="61" spans="2:15" x14ac:dyDescent="0.2">
      <c r="B61" s="24">
        <v>314</v>
      </c>
      <c r="C61" s="12" t="s">
        <v>72</v>
      </c>
      <c r="D61" s="11">
        <v>376070</v>
      </c>
      <c r="E61" s="13">
        <v>306149</v>
      </c>
      <c r="F61" s="42">
        <v>256765</v>
      </c>
      <c r="G61" s="47">
        <f t="shared" si="0"/>
        <v>49384</v>
      </c>
      <c r="H61" s="98"/>
      <c r="I61" s="48">
        <v>-12652</v>
      </c>
      <c r="J61" s="100" t="s">
        <v>234</v>
      </c>
      <c r="L61" s="25" t="s">
        <v>174</v>
      </c>
    </row>
    <row r="62" spans="2:15" x14ac:dyDescent="0.2">
      <c r="B62" s="24">
        <v>315</v>
      </c>
      <c r="C62" s="12" t="s">
        <v>31</v>
      </c>
      <c r="D62" s="11">
        <v>301027</v>
      </c>
      <c r="E62" s="13">
        <v>17322970</v>
      </c>
      <c r="F62" s="42">
        <v>18239599</v>
      </c>
      <c r="G62" s="47">
        <f t="shared" si="0"/>
        <v>-916629</v>
      </c>
      <c r="H62" s="121" t="s">
        <v>87</v>
      </c>
      <c r="I62" s="48">
        <v>-753943</v>
      </c>
      <c r="J62" s="100" t="s">
        <v>236</v>
      </c>
      <c r="L62" s="25" t="s">
        <v>151</v>
      </c>
      <c r="N62" s="10">
        <f>G62</f>
        <v>-916629</v>
      </c>
      <c r="O62" s="10">
        <f>G63</f>
        <v>-91692</v>
      </c>
    </row>
    <row r="63" spans="2:15" x14ac:dyDescent="0.2">
      <c r="B63" s="24">
        <v>315</v>
      </c>
      <c r="C63" s="12" t="s">
        <v>32</v>
      </c>
      <c r="D63" s="11">
        <v>305025</v>
      </c>
      <c r="E63" s="13">
        <v>1554611</v>
      </c>
      <c r="F63" s="42">
        <v>1646303</v>
      </c>
      <c r="G63" s="47">
        <f t="shared" si="0"/>
        <v>-91692</v>
      </c>
      <c r="H63" s="121" t="s">
        <v>87</v>
      </c>
      <c r="I63" s="48">
        <v>-78578</v>
      </c>
      <c r="J63" s="100" t="s">
        <v>236</v>
      </c>
      <c r="L63" s="25" t="s">
        <v>177</v>
      </c>
    </row>
    <row r="64" spans="2:15" x14ac:dyDescent="0.2">
      <c r="B64" s="24">
        <v>315</v>
      </c>
      <c r="C64" s="12" t="s">
        <v>73</v>
      </c>
      <c r="D64" s="11">
        <v>376071</v>
      </c>
      <c r="E64" s="13">
        <v>412346</v>
      </c>
      <c r="F64" s="42">
        <v>376461</v>
      </c>
      <c r="G64" s="47">
        <f t="shared" si="0"/>
        <v>35885</v>
      </c>
      <c r="H64" s="121" t="s">
        <v>87</v>
      </c>
      <c r="I64" s="48">
        <v>-7408</v>
      </c>
      <c r="J64" s="100" t="s">
        <v>236</v>
      </c>
      <c r="L64" s="25" t="s">
        <v>179</v>
      </c>
    </row>
    <row r="65" spans="2:15" x14ac:dyDescent="0.2">
      <c r="B65" s="24">
        <v>316</v>
      </c>
      <c r="C65" s="12" t="s">
        <v>33</v>
      </c>
      <c r="D65" s="11">
        <v>301031</v>
      </c>
      <c r="E65" s="13">
        <f>8896607+46259</f>
        <v>8942866</v>
      </c>
      <c r="F65" s="42">
        <f>9200981+45986</f>
        <v>9246967</v>
      </c>
      <c r="G65" s="47">
        <f t="shared" si="0"/>
        <v>-304101</v>
      </c>
      <c r="H65" s="98"/>
      <c r="I65" s="48">
        <v>-418019</v>
      </c>
      <c r="J65" s="100" t="s">
        <v>237</v>
      </c>
      <c r="L65" s="25" t="s">
        <v>175</v>
      </c>
      <c r="N65" s="10">
        <f>G65</f>
        <v>-304101</v>
      </c>
      <c r="O65" s="10">
        <f>G66</f>
        <v>241849</v>
      </c>
    </row>
    <row r="66" spans="2:15" x14ac:dyDescent="0.2">
      <c r="B66" s="24">
        <v>316</v>
      </c>
      <c r="C66" s="12" t="s">
        <v>34</v>
      </c>
      <c r="D66" s="11">
        <v>305029</v>
      </c>
      <c r="E66" s="13">
        <v>1479687</v>
      </c>
      <c r="F66" s="42">
        <v>1237838</v>
      </c>
      <c r="G66" s="47">
        <f t="shared" si="0"/>
        <v>241849</v>
      </c>
      <c r="H66" s="98"/>
      <c r="I66" s="48">
        <v>258906</v>
      </c>
      <c r="J66" s="100" t="s">
        <v>237</v>
      </c>
      <c r="L66" s="25" t="s">
        <v>159</v>
      </c>
    </row>
    <row r="67" spans="2:15" x14ac:dyDescent="0.2">
      <c r="B67" s="24">
        <v>316</v>
      </c>
      <c r="C67" s="12" t="s">
        <v>74</v>
      </c>
      <c r="D67" s="11">
        <v>376072</v>
      </c>
      <c r="E67" s="13">
        <v>201444</v>
      </c>
      <c r="F67" s="42">
        <v>233962</v>
      </c>
      <c r="G67" s="47">
        <f t="shared" si="0"/>
        <v>-32518</v>
      </c>
      <c r="H67" s="98"/>
      <c r="I67" s="48">
        <v>46948</v>
      </c>
      <c r="J67" s="100" t="s">
        <v>237</v>
      </c>
      <c r="L67" s="25" t="s">
        <v>182</v>
      </c>
    </row>
    <row r="68" spans="2:15" x14ac:dyDescent="0.2">
      <c r="B68" s="24">
        <v>317</v>
      </c>
      <c r="C68" s="12" t="s">
        <v>35</v>
      </c>
      <c r="D68" s="11">
        <v>301053</v>
      </c>
      <c r="E68" s="13">
        <f>28751600+96017</f>
        <v>28847617</v>
      </c>
      <c r="F68" s="42">
        <v>27532965</v>
      </c>
      <c r="G68" s="47">
        <f t="shared" si="0"/>
        <v>1314652</v>
      </c>
      <c r="H68" s="98" t="s">
        <v>87</v>
      </c>
      <c r="I68" s="48">
        <v>689545</v>
      </c>
      <c r="J68" s="100" t="s">
        <v>235</v>
      </c>
      <c r="L68" s="25" t="s">
        <v>192</v>
      </c>
      <c r="N68" s="10">
        <f>G68</f>
        <v>1314652</v>
      </c>
      <c r="O68" s="10">
        <f>G69</f>
        <v>509834</v>
      </c>
    </row>
    <row r="69" spans="2:15" x14ac:dyDescent="0.2">
      <c r="B69" s="24">
        <v>317</v>
      </c>
      <c r="C69" s="12" t="s">
        <v>36</v>
      </c>
      <c r="D69" s="11">
        <v>305037</v>
      </c>
      <c r="E69" s="13">
        <v>3946727</v>
      </c>
      <c r="F69" s="42">
        <v>3436893</v>
      </c>
      <c r="G69" s="47">
        <f t="shared" si="0"/>
        <v>509834</v>
      </c>
      <c r="H69" s="98" t="s">
        <v>87</v>
      </c>
      <c r="I69" s="48">
        <v>436041</v>
      </c>
      <c r="J69" s="100" t="s">
        <v>235</v>
      </c>
      <c r="L69" s="25" t="s">
        <v>193</v>
      </c>
    </row>
    <row r="70" spans="2:15" x14ac:dyDescent="0.2">
      <c r="B70" s="24">
        <v>317</v>
      </c>
      <c r="C70" s="12" t="s">
        <v>75</v>
      </c>
      <c r="D70" s="11">
        <v>376073</v>
      </c>
      <c r="E70" s="13">
        <v>199420</v>
      </c>
      <c r="F70" s="42">
        <f>219580+4714</f>
        <v>224294</v>
      </c>
      <c r="G70" s="47">
        <f t="shared" si="0"/>
        <v>-24874</v>
      </c>
      <c r="H70" s="98" t="s">
        <v>87</v>
      </c>
      <c r="I70" s="48">
        <v>37031</v>
      </c>
      <c r="J70" s="100" t="s">
        <v>235</v>
      </c>
      <c r="L70" s="25" t="s">
        <v>172</v>
      </c>
    </row>
    <row r="71" spans="2:15" x14ac:dyDescent="0.2">
      <c r="B71" s="24">
        <v>319</v>
      </c>
      <c r="C71" s="12" t="s">
        <v>37</v>
      </c>
      <c r="D71" s="11">
        <v>301037</v>
      </c>
      <c r="E71" s="13">
        <v>7454097</v>
      </c>
      <c r="F71" s="42">
        <v>7541979</v>
      </c>
      <c r="G71" s="47">
        <f t="shared" si="0"/>
        <v>-87882</v>
      </c>
      <c r="H71" s="98"/>
      <c r="I71" s="48">
        <v>-119042</v>
      </c>
      <c r="J71" s="100" t="s">
        <v>238</v>
      </c>
      <c r="L71" s="25" t="s">
        <v>178</v>
      </c>
      <c r="N71" s="10">
        <f>G71</f>
        <v>-87882</v>
      </c>
      <c r="O71" s="10">
        <f>G72</f>
        <v>109620</v>
      </c>
    </row>
    <row r="72" spans="2:15" x14ac:dyDescent="0.2">
      <c r="B72" s="24">
        <v>319</v>
      </c>
      <c r="C72" s="12" t="s">
        <v>38</v>
      </c>
      <c r="D72" s="11">
        <v>305033</v>
      </c>
      <c r="E72" s="13">
        <v>1212210</v>
      </c>
      <c r="F72" s="42">
        <v>1102590</v>
      </c>
      <c r="G72" s="47">
        <f t="shared" si="0"/>
        <v>109620</v>
      </c>
      <c r="H72" s="98"/>
      <c r="I72" s="48">
        <v>160253</v>
      </c>
      <c r="J72" s="100" t="s">
        <v>238</v>
      </c>
      <c r="L72" s="25" t="s">
        <v>176</v>
      </c>
    </row>
    <row r="73" spans="2:15" x14ac:dyDescent="0.2">
      <c r="B73" s="24">
        <v>319</v>
      </c>
      <c r="C73" s="12" t="s">
        <v>76</v>
      </c>
      <c r="D73" s="11">
        <v>376074</v>
      </c>
      <c r="E73" s="13">
        <v>189878</v>
      </c>
      <c r="F73" s="42">
        <v>155961</v>
      </c>
      <c r="G73" s="47">
        <f t="shared" si="0"/>
        <v>33917</v>
      </c>
      <c r="H73" s="98"/>
      <c r="I73" s="48">
        <v>-10672</v>
      </c>
      <c r="J73" s="100" t="s">
        <v>238</v>
      </c>
      <c r="L73" s="25" t="s">
        <v>180</v>
      </c>
    </row>
    <row r="74" spans="2:15" x14ac:dyDescent="0.2">
      <c r="B74" s="24">
        <v>320</v>
      </c>
      <c r="C74" s="12" t="s">
        <v>39</v>
      </c>
      <c r="D74" s="11">
        <v>301033</v>
      </c>
      <c r="E74" s="13">
        <f>7314100+50039</f>
        <v>7364139</v>
      </c>
      <c r="F74" s="42">
        <v>7183561</v>
      </c>
      <c r="G74" s="47">
        <f t="shared" si="0"/>
        <v>180578</v>
      </c>
      <c r="H74" s="98" t="s">
        <v>87</v>
      </c>
      <c r="I74" s="48">
        <v>-303262</v>
      </c>
      <c r="J74" s="100" t="s">
        <v>239</v>
      </c>
      <c r="L74" s="25" t="s">
        <v>171</v>
      </c>
      <c r="N74" s="10">
        <f>G74</f>
        <v>180578</v>
      </c>
      <c r="O74" s="10">
        <f>G75</f>
        <v>374719</v>
      </c>
    </row>
    <row r="75" spans="2:15" x14ac:dyDescent="0.2">
      <c r="B75" s="24">
        <v>320</v>
      </c>
      <c r="C75" s="12" t="s">
        <v>46</v>
      </c>
      <c r="D75" s="11">
        <v>305031</v>
      </c>
      <c r="E75" s="13">
        <v>1798106</v>
      </c>
      <c r="F75" s="42">
        <v>1423387</v>
      </c>
      <c r="G75" s="47">
        <f t="shared" si="0"/>
        <v>374719</v>
      </c>
      <c r="H75" s="98" t="s">
        <v>87</v>
      </c>
      <c r="I75" s="48">
        <v>222892</v>
      </c>
      <c r="J75" s="100" t="s">
        <v>239</v>
      </c>
      <c r="L75" s="25" t="s">
        <v>183</v>
      </c>
    </row>
    <row r="76" spans="2:15" x14ac:dyDescent="0.2">
      <c r="B76" s="24">
        <v>320</v>
      </c>
      <c r="C76" s="12" t="s">
        <v>81</v>
      </c>
      <c r="D76" s="11">
        <v>376075</v>
      </c>
      <c r="E76" s="13">
        <v>241077</v>
      </c>
      <c r="F76" s="42">
        <v>175793</v>
      </c>
      <c r="G76" s="47">
        <f t="shared" si="0"/>
        <v>65284</v>
      </c>
      <c r="H76" s="98" t="s">
        <v>87</v>
      </c>
      <c r="I76" s="48">
        <v>40491</v>
      </c>
      <c r="J76" s="100" t="s">
        <v>239</v>
      </c>
      <c r="L76" s="25" t="s">
        <v>169</v>
      </c>
    </row>
    <row r="77" spans="2:15" x14ac:dyDescent="0.2">
      <c r="B77" s="24">
        <v>321</v>
      </c>
      <c r="C77" s="12" t="s">
        <v>40</v>
      </c>
      <c r="D77" s="11">
        <v>301039</v>
      </c>
      <c r="E77" s="13">
        <v>14775030</v>
      </c>
      <c r="F77" s="42">
        <v>15295341</v>
      </c>
      <c r="G77" s="47">
        <f t="shared" si="0"/>
        <v>-520311</v>
      </c>
      <c r="H77" s="98"/>
      <c r="I77" s="48">
        <v>-355714</v>
      </c>
      <c r="J77" s="100" t="s">
        <v>240</v>
      </c>
      <c r="L77" s="25" t="s">
        <v>181</v>
      </c>
      <c r="N77" s="10">
        <f>G77+G78</f>
        <v>-758352</v>
      </c>
      <c r="O77" s="10">
        <f>G79</f>
        <v>-33947</v>
      </c>
    </row>
    <row r="78" spans="2:15" x14ac:dyDescent="0.2">
      <c r="B78" s="24">
        <v>321</v>
      </c>
      <c r="C78" s="12" t="s">
        <v>41</v>
      </c>
      <c r="D78" s="11">
        <v>301042</v>
      </c>
      <c r="E78" s="13">
        <v>16355829</v>
      </c>
      <c r="F78" s="42">
        <v>16593870</v>
      </c>
      <c r="G78" s="47">
        <f t="shared" si="0"/>
        <v>-238041</v>
      </c>
      <c r="H78" s="98"/>
      <c r="I78" s="48">
        <v>-133442</v>
      </c>
      <c r="J78" s="100" t="s">
        <v>239</v>
      </c>
      <c r="L78" s="25" t="s">
        <v>184</v>
      </c>
    </row>
    <row r="79" spans="2:15" x14ac:dyDescent="0.2">
      <c r="B79" s="24">
        <v>321</v>
      </c>
      <c r="C79" s="12" t="s">
        <v>42</v>
      </c>
      <c r="D79" s="11">
        <v>305035</v>
      </c>
      <c r="E79" s="13">
        <v>2011519</v>
      </c>
      <c r="F79" s="42">
        <v>2045466</v>
      </c>
      <c r="G79" s="47">
        <f t="shared" si="0"/>
        <v>-33947</v>
      </c>
      <c r="H79" s="98"/>
      <c r="I79" s="48">
        <v>-79068</v>
      </c>
      <c r="J79" s="100" t="s">
        <v>239</v>
      </c>
      <c r="L79" s="25" t="s">
        <v>185</v>
      </c>
    </row>
    <row r="80" spans="2:15" x14ac:dyDescent="0.2">
      <c r="B80" s="24">
        <v>321</v>
      </c>
      <c r="C80" s="12" t="s">
        <v>77</v>
      </c>
      <c r="D80" s="11">
        <v>376076</v>
      </c>
      <c r="E80" s="13">
        <v>274875</v>
      </c>
      <c r="F80" s="42">
        <v>231138</v>
      </c>
      <c r="G80" s="47">
        <f t="shared" si="0"/>
        <v>43737</v>
      </c>
      <c r="H80" s="98"/>
      <c r="I80" s="48">
        <v>28945</v>
      </c>
      <c r="J80" s="100" t="s">
        <v>239</v>
      </c>
      <c r="L80" s="25" t="s">
        <v>172</v>
      </c>
    </row>
    <row r="81" spans="2:15" x14ac:dyDescent="0.2">
      <c r="B81" s="24">
        <v>322</v>
      </c>
      <c r="C81" s="12" t="s">
        <v>55</v>
      </c>
      <c r="D81" s="11">
        <v>301055</v>
      </c>
      <c r="E81" s="13">
        <f>28960863+5432</f>
        <v>28966295</v>
      </c>
      <c r="F81" s="42">
        <f>29161013+5432</f>
        <v>29166445</v>
      </c>
      <c r="G81" s="47">
        <f t="shared" si="0"/>
        <v>-200150</v>
      </c>
      <c r="H81" s="98"/>
      <c r="I81" s="48">
        <v>-315467</v>
      </c>
      <c r="J81" s="100" t="s">
        <v>241</v>
      </c>
      <c r="L81" s="25" t="s">
        <v>186</v>
      </c>
      <c r="N81" s="10">
        <f>G81</f>
        <v>-200150</v>
      </c>
      <c r="O81" s="10">
        <f>G82</f>
        <v>177278</v>
      </c>
    </row>
    <row r="82" spans="2:15" x14ac:dyDescent="0.2">
      <c r="B82" s="24">
        <v>322</v>
      </c>
      <c r="C82" s="12" t="s">
        <v>56</v>
      </c>
      <c r="D82" s="11">
        <v>305051</v>
      </c>
      <c r="E82" s="13">
        <v>4843069</v>
      </c>
      <c r="F82" s="42">
        <v>4665791</v>
      </c>
      <c r="G82" s="47">
        <f t="shared" si="0"/>
        <v>177278</v>
      </c>
      <c r="H82" s="98"/>
      <c r="I82" s="48">
        <v>291718</v>
      </c>
      <c r="J82" s="100" t="s">
        <v>241</v>
      </c>
      <c r="L82" s="25" t="s">
        <v>187</v>
      </c>
    </row>
    <row r="83" spans="2:15" x14ac:dyDescent="0.2">
      <c r="B83" s="24">
        <v>322</v>
      </c>
      <c r="C83" s="12" t="s">
        <v>78</v>
      </c>
      <c r="D83" s="11">
        <v>376077</v>
      </c>
      <c r="E83" s="13">
        <v>446446</v>
      </c>
      <c r="F83" s="42">
        <v>411889</v>
      </c>
      <c r="G83" s="47">
        <f t="shared" si="0"/>
        <v>34557</v>
      </c>
      <c r="H83" s="98"/>
      <c r="I83" s="48">
        <v>-34923</v>
      </c>
      <c r="J83" s="100" t="s">
        <v>241</v>
      </c>
      <c r="L83" s="25" t="s">
        <v>188</v>
      </c>
    </row>
    <row r="84" spans="2:15" x14ac:dyDescent="0.2">
      <c r="B84" s="24">
        <v>324</v>
      </c>
      <c r="C84" s="12" t="s">
        <v>43</v>
      </c>
      <c r="D84" s="11">
        <v>301059</v>
      </c>
      <c r="E84" s="13">
        <f>8782841+50266</f>
        <v>8833107</v>
      </c>
      <c r="F84" s="42">
        <f>8503508+3500</f>
        <v>8507008</v>
      </c>
      <c r="G84" s="47">
        <f t="shared" si="0"/>
        <v>326099</v>
      </c>
      <c r="H84" s="98" t="s">
        <v>87</v>
      </c>
      <c r="I84" s="48">
        <v>408427</v>
      </c>
      <c r="J84" s="100" t="s">
        <v>242</v>
      </c>
      <c r="L84" s="25" t="s">
        <v>189</v>
      </c>
      <c r="N84" s="10">
        <f>G84</f>
        <v>326099</v>
      </c>
      <c r="O84" s="10">
        <f>G85</f>
        <v>975413</v>
      </c>
    </row>
    <row r="85" spans="2:15" x14ac:dyDescent="0.2">
      <c r="B85" s="24">
        <v>324</v>
      </c>
      <c r="C85" s="12" t="s">
        <v>44</v>
      </c>
      <c r="D85" s="11">
        <v>305053</v>
      </c>
      <c r="E85" s="13">
        <v>2341014</v>
      </c>
      <c r="F85" s="42">
        <v>1365601</v>
      </c>
      <c r="G85" s="47">
        <f t="shared" si="0"/>
        <v>975413</v>
      </c>
      <c r="H85" s="98" t="s">
        <v>87</v>
      </c>
      <c r="I85" s="48">
        <v>810039</v>
      </c>
      <c r="J85" s="100" t="s">
        <v>242</v>
      </c>
      <c r="L85" s="25" t="s">
        <v>190</v>
      </c>
    </row>
    <row r="86" spans="2:15" x14ac:dyDescent="0.2">
      <c r="B86" s="24">
        <v>324</v>
      </c>
      <c r="C86" s="12" t="s">
        <v>79</v>
      </c>
      <c r="D86" s="11">
        <v>376078</v>
      </c>
      <c r="E86" s="13">
        <v>444087</v>
      </c>
      <c r="F86" s="42">
        <v>242354</v>
      </c>
      <c r="G86" s="47">
        <f t="shared" si="0"/>
        <v>201733</v>
      </c>
      <c r="H86" s="98" t="s">
        <v>87</v>
      </c>
      <c r="I86" s="48">
        <v>124794</v>
      </c>
      <c r="J86" s="100" t="s">
        <v>242</v>
      </c>
      <c r="L86" s="25" t="s">
        <v>191</v>
      </c>
    </row>
    <row r="87" spans="2:15" x14ac:dyDescent="0.2">
      <c r="B87" s="24">
        <v>325</v>
      </c>
      <c r="C87" s="12" t="s">
        <v>45</v>
      </c>
      <c r="D87" s="11">
        <v>378001</v>
      </c>
      <c r="E87" s="13">
        <v>8892752</v>
      </c>
      <c r="F87" s="42">
        <v>8899719</v>
      </c>
      <c r="G87" s="47">
        <f t="shared" si="0"/>
        <v>-6967</v>
      </c>
      <c r="H87" s="98" t="s">
        <v>87</v>
      </c>
      <c r="I87" s="48">
        <v>6829</v>
      </c>
      <c r="J87" s="100" t="s">
        <v>243</v>
      </c>
      <c r="L87" s="25" t="s">
        <v>131</v>
      </c>
    </row>
    <row r="88" spans="2:15" x14ac:dyDescent="0.2">
      <c r="B88" s="24">
        <v>325</v>
      </c>
      <c r="C88" s="17" t="s">
        <v>275</v>
      </c>
      <c r="D88" s="11">
        <v>301054</v>
      </c>
      <c r="E88" s="13">
        <f>8172906-28407</f>
        <v>8144499</v>
      </c>
      <c r="F88" s="42">
        <f>7616593-77905</f>
        <v>7538688</v>
      </c>
      <c r="G88" s="47">
        <f t="shared" si="0"/>
        <v>605811</v>
      </c>
      <c r="H88" s="121" t="s">
        <v>87</v>
      </c>
      <c r="I88" s="48">
        <v>560838</v>
      </c>
      <c r="J88" s="100" t="s">
        <v>243</v>
      </c>
      <c r="L88" s="28" t="s">
        <v>279</v>
      </c>
      <c r="N88" s="10">
        <f>G88</f>
        <v>605811</v>
      </c>
    </row>
    <row r="89" spans="2:15" x14ac:dyDescent="0.2">
      <c r="B89" s="24">
        <v>325</v>
      </c>
      <c r="C89" s="17" t="s">
        <v>276</v>
      </c>
      <c r="D89" s="11">
        <v>375035</v>
      </c>
      <c r="E89" s="13">
        <f>186445+56267</f>
        <v>242712</v>
      </c>
      <c r="F89" s="42">
        <f>141296+61147</f>
        <v>202443</v>
      </c>
      <c r="G89" s="47">
        <f t="shared" ref="G89" si="1">E89-F89</f>
        <v>40269</v>
      </c>
      <c r="H89" s="121" t="s">
        <v>87</v>
      </c>
      <c r="I89" s="48">
        <f>12469+2297</f>
        <v>14766</v>
      </c>
      <c r="J89" s="100" t="s">
        <v>243</v>
      </c>
      <c r="L89" s="28" t="s">
        <v>280</v>
      </c>
      <c r="M89" s="9">
        <v>45149</v>
      </c>
    </row>
    <row r="90" spans="2:15" x14ac:dyDescent="0.2">
      <c r="B90" s="24"/>
      <c r="C90" s="17"/>
      <c r="D90" s="11"/>
      <c r="E90" s="13"/>
      <c r="F90" s="42"/>
      <c r="G90" s="47"/>
      <c r="H90" s="121"/>
      <c r="I90" s="48"/>
      <c r="J90" s="100"/>
      <c r="L90" s="104" t="s">
        <v>281</v>
      </c>
      <c r="M90" s="9">
        <v>-4880</v>
      </c>
    </row>
    <row r="91" spans="2:15" x14ac:dyDescent="0.2">
      <c r="B91" s="24">
        <v>102</v>
      </c>
      <c r="C91" s="12" t="s">
        <v>62</v>
      </c>
      <c r="D91" s="11" t="s">
        <v>59</v>
      </c>
      <c r="E91" s="13">
        <v>6178645</v>
      </c>
      <c r="F91" s="42">
        <v>5592852</v>
      </c>
      <c r="G91" s="47">
        <f>E91-F91</f>
        <v>585793</v>
      </c>
      <c r="H91" s="98" t="s">
        <v>87</v>
      </c>
      <c r="I91" s="48">
        <v>-119408</v>
      </c>
      <c r="J91" s="100" t="s">
        <v>244</v>
      </c>
      <c r="L91" s="28" t="s">
        <v>132</v>
      </c>
      <c r="N91" s="124">
        <f>G91</f>
        <v>585793</v>
      </c>
      <c r="O91" s="125"/>
    </row>
    <row r="92" spans="2:15" x14ac:dyDescent="0.2">
      <c r="B92" s="24">
        <v>104</v>
      </c>
      <c r="C92" s="12" t="s">
        <v>82</v>
      </c>
      <c r="D92" s="11" t="s">
        <v>83</v>
      </c>
      <c r="E92" s="13">
        <v>776348</v>
      </c>
      <c r="F92" s="42">
        <v>1049383</v>
      </c>
      <c r="G92" s="47">
        <f t="shared" ref="G92:G93" si="2">E92-F92</f>
        <v>-273035</v>
      </c>
      <c r="H92" s="98" t="s">
        <v>87</v>
      </c>
      <c r="I92" s="48">
        <v>-506139</v>
      </c>
      <c r="J92" s="100" t="s">
        <v>268</v>
      </c>
      <c r="K92" s="96"/>
      <c r="L92" s="28" t="s">
        <v>133</v>
      </c>
      <c r="N92" s="10">
        <f>SUM(N25:N91)</f>
        <v>-2637430</v>
      </c>
      <c r="O92" s="10">
        <f>SUM(O25:O91)</f>
        <v>4236438</v>
      </c>
    </row>
    <row r="93" spans="2:15" x14ac:dyDescent="0.2">
      <c r="B93" s="24">
        <v>110</v>
      </c>
      <c r="C93" s="12" t="s">
        <v>91</v>
      </c>
      <c r="D93" s="11" t="s">
        <v>59</v>
      </c>
      <c r="E93" s="13">
        <v>16841796</v>
      </c>
      <c r="F93" s="42">
        <v>9916619</v>
      </c>
      <c r="G93" s="47">
        <f t="shared" si="2"/>
        <v>6925177</v>
      </c>
      <c r="H93" s="121" t="s">
        <v>87</v>
      </c>
      <c r="I93" s="48">
        <f>-123000+5553700</f>
        <v>5430700</v>
      </c>
      <c r="J93" s="118" t="s">
        <v>269</v>
      </c>
      <c r="K93" s="96"/>
      <c r="L93" s="25"/>
    </row>
    <row r="94" spans="2:15" x14ac:dyDescent="0.2">
      <c r="B94" s="24"/>
      <c r="C94" s="12" t="s">
        <v>328</v>
      </c>
      <c r="D94" s="11"/>
      <c r="E94" s="13"/>
      <c r="F94" s="42"/>
      <c r="G94" s="47"/>
      <c r="H94" s="121"/>
      <c r="I94" s="48"/>
      <c r="J94" s="118"/>
      <c r="K94" s="96"/>
      <c r="L94" s="25" t="s">
        <v>330</v>
      </c>
      <c r="M94" s="9">
        <v>107918</v>
      </c>
      <c r="N94" s="10">
        <f>G93</f>
        <v>6925177</v>
      </c>
    </row>
    <row r="95" spans="2:15" x14ac:dyDescent="0.2">
      <c r="B95" s="24"/>
      <c r="C95" s="12" t="s">
        <v>329</v>
      </c>
      <c r="D95" s="11"/>
      <c r="E95" s="13"/>
      <c r="F95" s="42"/>
      <c r="G95" s="47"/>
      <c r="H95" s="121"/>
      <c r="I95" s="48"/>
      <c r="J95" s="118"/>
      <c r="K95" s="96"/>
      <c r="L95" s="25" t="s">
        <v>331</v>
      </c>
      <c r="M95" s="9">
        <v>67115</v>
      </c>
    </row>
    <row r="96" spans="2:15" x14ac:dyDescent="0.2">
      <c r="B96" s="24"/>
      <c r="C96" s="12"/>
      <c r="D96" s="11"/>
      <c r="E96" s="13"/>
      <c r="F96" s="42"/>
      <c r="G96" s="47"/>
      <c r="H96" s="121"/>
      <c r="I96" s="48"/>
      <c r="J96" s="118"/>
      <c r="K96" s="96"/>
      <c r="L96" s="25" t="s">
        <v>332</v>
      </c>
      <c r="M96" s="9">
        <v>285271</v>
      </c>
    </row>
    <row r="97" spans="2:14" x14ac:dyDescent="0.2">
      <c r="B97" s="24"/>
      <c r="C97" s="12"/>
      <c r="D97" s="11"/>
      <c r="E97" s="13"/>
      <c r="F97" s="42"/>
      <c r="G97" s="47"/>
      <c r="H97" s="121"/>
      <c r="I97" s="48"/>
      <c r="J97" s="118"/>
      <c r="K97" s="96"/>
      <c r="L97" s="25" t="s">
        <v>333</v>
      </c>
      <c r="M97" s="9">
        <v>89120</v>
      </c>
    </row>
    <row r="98" spans="2:14" x14ac:dyDescent="0.2">
      <c r="B98" s="24"/>
      <c r="C98" s="12"/>
      <c r="D98" s="11"/>
      <c r="E98" s="13"/>
      <c r="F98" s="42"/>
      <c r="G98" s="47"/>
      <c r="H98" s="121"/>
      <c r="I98" s="48"/>
      <c r="J98" s="118"/>
      <c r="K98" s="96"/>
      <c r="L98" s="25" t="s">
        <v>334</v>
      </c>
      <c r="M98" s="9">
        <v>341878</v>
      </c>
    </row>
    <row r="99" spans="2:14" x14ac:dyDescent="0.2">
      <c r="B99" s="24"/>
      <c r="C99" s="12"/>
      <c r="D99" s="11"/>
      <c r="E99" s="13"/>
      <c r="F99" s="42"/>
      <c r="G99" s="47"/>
      <c r="H99" s="121"/>
      <c r="I99" s="48"/>
      <c r="J99" s="118"/>
      <c r="K99" s="96"/>
      <c r="L99" s="25" t="s">
        <v>335</v>
      </c>
      <c r="M99" s="9">
        <v>632450</v>
      </c>
    </row>
    <row r="100" spans="2:14" x14ac:dyDescent="0.2">
      <c r="B100" s="24"/>
      <c r="C100" s="12"/>
      <c r="D100" s="11"/>
      <c r="E100" s="13"/>
      <c r="F100" s="42"/>
      <c r="G100" s="47"/>
      <c r="H100" s="121"/>
      <c r="I100" s="48"/>
      <c r="J100" s="118"/>
      <c r="K100" s="96"/>
      <c r="L100" s="25" t="s">
        <v>336</v>
      </c>
      <c r="M100" s="9">
        <v>190203</v>
      </c>
    </row>
    <row r="101" spans="2:14" x14ac:dyDescent="0.2">
      <c r="B101" s="24"/>
      <c r="C101" s="12"/>
      <c r="D101" s="11"/>
      <c r="E101" s="13"/>
      <c r="F101" s="42"/>
      <c r="G101" s="47"/>
      <c r="H101" s="121"/>
      <c r="I101" s="48"/>
      <c r="J101" s="118"/>
      <c r="K101" s="96"/>
      <c r="L101" s="25" t="s">
        <v>337</v>
      </c>
      <c r="M101" s="9">
        <v>806514</v>
      </c>
    </row>
    <row r="102" spans="2:14" x14ac:dyDescent="0.2">
      <c r="B102" s="24"/>
      <c r="C102" s="12"/>
      <c r="D102" s="11"/>
      <c r="E102" s="13"/>
      <c r="F102" s="42"/>
      <c r="G102" s="47"/>
      <c r="H102" s="121"/>
      <c r="I102" s="48"/>
      <c r="J102" s="118"/>
      <c r="K102" s="96"/>
      <c r="L102" s="25" t="s">
        <v>338</v>
      </c>
      <c r="M102" s="9">
        <v>4399255</v>
      </c>
    </row>
    <row r="103" spans="2:14" x14ac:dyDescent="0.2">
      <c r="B103" s="24"/>
      <c r="C103" s="12"/>
      <c r="D103" s="11"/>
      <c r="E103" s="13"/>
      <c r="F103" s="42"/>
      <c r="G103" s="47"/>
      <c r="H103" s="121"/>
      <c r="I103" s="48"/>
      <c r="J103" s="118"/>
      <c r="K103" s="96"/>
      <c r="L103" s="25" t="s">
        <v>339</v>
      </c>
      <c r="M103" s="9">
        <v>224390</v>
      </c>
    </row>
    <row r="104" spans="2:14" x14ac:dyDescent="0.2">
      <c r="B104" s="24"/>
      <c r="C104" s="12"/>
      <c r="D104" s="11"/>
      <c r="E104" s="13"/>
      <c r="F104" s="42"/>
      <c r="G104" s="47"/>
      <c r="H104" s="121"/>
      <c r="I104" s="48"/>
      <c r="J104" s="118"/>
      <c r="K104" s="96"/>
      <c r="L104" s="25" t="s">
        <v>340</v>
      </c>
      <c r="M104" s="9">
        <v>-218936</v>
      </c>
    </row>
    <row r="105" spans="2:14" x14ac:dyDescent="0.2">
      <c r="B105" s="24"/>
      <c r="C105" s="12"/>
      <c r="D105" s="11"/>
      <c r="E105" s="13"/>
      <c r="F105" s="42"/>
      <c r="G105" s="47"/>
      <c r="H105" s="121"/>
      <c r="I105" s="48"/>
      <c r="J105" s="118"/>
      <c r="K105" s="96"/>
      <c r="L105" s="25"/>
    </row>
    <row r="106" spans="2:14" ht="25.5" x14ac:dyDescent="0.2">
      <c r="B106" s="24">
        <v>110</v>
      </c>
      <c r="C106" s="18" t="s">
        <v>92</v>
      </c>
      <c r="D106" s="36" t="s">
        <v>59</v>
      </c>
      <c r="E106" s="13">
        <v>9466268</v>
      </c>
      <c r="F106" s="42">
        <v>6560954</v>
      </c>
      <c r="G106" s="47">
        <f>E106-F106</f>
        <v>2905314</v>
      </c>
      <c r="H106" s="121" t="s">
        <v>87</v>
      </c>
      <c r="I106" s="48">
        <v>1608402</v>
      </c>
      <c r="J106" s="118" t="s">
        <v>269</v>
      </c>
      <c r="K106" s="96"/>
      <c r="L106" s="25" t="s">
        <v>341</v>
      </c>
      <c r="M106" s="9">
        <v>1245314</v>
      </c>
      <c r="N106" s="9">
        <f>M106</f>
        <v>1245314</v>
      </c>
    </row>
    <row r="107" spans="2:14" x14ac:dyDescent="0.2">
      <c r="B107" s="24">
        <v>110</v>
      </c>
      <c r="C107" s="17" t="s">
        <v>93</v>
      </c>
      <c r="D107" s="11"/>
      <c r="E107" s="13"/>
      <c r="F107" s="42"/>
      <c r="G107" s="47">
        <v>-1660000</v>
      </c>
      <c r="H107" s="121" t="s">
        <v>87</v>
      </c>
      <c r="I107" s="48">
        <v>-790000</v>
      </c>
      <c r="J107" s="118" t="s">
        <v>269</v>
      </c>
      <c r="K107" s="96"/>
      <c r="L107" s="25"/>
    </row>
    <row r="108" spans="2:14" x14ac:dyDescent="0.2">
      <c r="B108" s="24">
        <v>110</v>
      </c>
      <c r="C108" s="17" t="s">
        <v>94</v>
      </c>
      <c r="D108" s="36" t="s">
        <v>84</v>
      </c>
      <c r="E108" s="13">
        <v>1205958</v>
      </c>
      <c r="F108" s="42">
        <v>-93254</v>
      </c>
      <c r="G108" s="47">
        <f>E108-F108</f>
        <v>1299212</v>
      </c>
      <c r="H108" s="121" t="s">
        <v>87</v>
      </c>
      <c r="I108" s="48">
        <v>102780</v>
      </c>
      <c r="J108" s="118" t="s">
        <v>269</v>
      </c>
      <c r="K108" s="96"/>
      <c r="L108" s="25" t="s">
        <v>343</v>
      </c>
      <c r="M108" s="9">
        <v>272343</v>
      </c>
      <c r="N108" s="10">
        <f>G108</f>
        <v>1299212</v>
      </c>
    </row>
    <row r="109" spans="2:14" x14ac:dyDescent="0.2">
      <c r="B109" s="24"/>
      <c r="C109" s="17"/>
      <c r="D109" s="36"/>
      <c r="E109" s="13"/>
      <c r="F109" s="42"/>
      <c r="G109" s="47"/>
      <c r="H109" s="121"/>
      <c r="I109" s="48"/>
      <c r="J109" s="118"/>
      <c r="K109" s="96"/>
      <c r="L109" s="25" t="s">
        <v>344</v>
      </c>
      <c r="M109" s="9">
        <v>105500</v>
      </c>
    </row>
    <row r="110" spans="2:14" x14ac:dyDescent="0.2">
      <c r="B110" s="24"/>
      <c r="C110" s="17"/>
      <c r="D110" s="36"/>
      <c r="E110" s="13"/>
      <c r="F110" s="42"/>
      <c r="G110" s="47"/>
      <c r="H110" s="121"/>
      <c r="I110" s="48"/>
      <c r="J110" s="118"/>
      <c r="K110" s="96"/>
      <c r="L110" s="25" t="s">
        <v>345</v>
      </c>
      <c r="M110" s="9">
        <f>169+21216</f>
        <v>21385</v>
      </c>
    </row>
    <row r="111" spans="2:14" x14ac:dyDescent="0.2">
      <c r="B111" s="24"/>
      <c r="C111" s="17"/>
      <c r="D111" s="36"/>
      <c r="E111" s="13"/>
      <c r="F111" s="42"/>
      <c r="G111" s="47"/>
      <c r="H111" s="121"/>
      <c r="I111" s="48"/>
      <c r="J111" s="118"/>
      <c r="K111" s="96"/>
      <c r="L111" s="25" t="s">
        <v>346</v>
      </c>
      <c r="M111" s="9">
        <v>27000</v>
      </c>
    </row>
    <row r="112" spans="2:14" x14ac:dyDescent="0.2">
      <c r="B112" s="24"/>
      <c r="C112" s="17"/>
      <c r="D112" s="36"/>
      <c r="E112" s="13"/>
      <c r="F112" s="42"/>
      <c r="G112" s="47"/>
      <c r="H112" s="121"/>
      <c r="I112" s="48"/>
      <c r="J112" s="118"/>
      <c r="K112" s="96"/>
      <c r="L112" s="25" t="s">
        <v>348</v>
      </c>
      <c r="M112" s="9">
        <v>150000</v>
      </c>
    </row>
    <row r="113" spans="2:17" x14ac:dyDescent="0.2">
      <c r="B113" s="24"/>
      <c r="C113" s="17"/>
      <c r="D113" s="36"/>
      <c r="E113" s="13"/>
      <c r="F113" s="42"/>
      <c r="G113" s="47"/>
      <c r="H113" s="121"/>
      <c r="I113" s="48"/>
      <c r="J113" s="118"/>
      <c r="K113" s="96"/>
      <c r="L113" s="25" t="s">
        <v>347</v>
      </c>
      <c r="M113" s="9">
        <v>722984</v>
      </c>
    </row>
    <row r="114" spans="2:17" x14ac:dyDescent="0.2">
      <c r="B114" s="24"/>
      <c r="C114" s="17"/>
      <c r="D114" s="36"/>
      <c r="E114" s="13"/>
      <c r="F114" s="42"/>
      <c r="G114" s="47"/>
      <c r="H114" s="121"/>
      <c r="I114" s="48"/>
      <c r="J114" s="118"/>
      <c r="K114" s="96"/>
      <c r="L114" s="25"/>
    </row>
    <row r="115" spans="2:17" x14ac:dyDescent="0.2">
      <c r="B115" s="24">
        <v>110</v>
      </c>
      <c r="C115" s="17" t="s">
        <v>206</v>
      </c>
      <c r="D115" s="36"/>
      <c r="E115" s="13">
        <f>6782780+6504960</f>
        <v>13287740</v>
      </c>
      <c r="F115" s="42">
        <f>7197594+6287204</f>
        <v>13484798</v>
      </c>
      <c r="G115" s="47">
        <v>-197000</v>
      </c>
      <c r="H115" s="121" t="s">
        <v>87</v>
      </c>
      <c r="I115" s="48">
        <v>0</v>
      </c>
      <c r="J115" s="118" t="s">
        <v>269</v>
      </c>
      <c r="K115" s="96"/>
      <c r="L115" s="25" t="s">
        <v>342</v>
      </c>
      <c r="M115" s="9">
        <v>-197000</v>
      </c>
      <c r="N115" s="9">
        <f>M115</f>
        <v>-197000</v>
      </c>
    </row>
    <row r="116" spans="2:17" x14ac:dyDescent="0.2">
      <c r="B116" s="24">
        <v>109</v>
      </c>
      <c r="C116" s="12" t="s">
        <v>95</v>
      </c>
      <c r="D116" s="35" t="s">
        <v>60</v>
      </c>
      <c r="E116" s="13">
        <v>6323408</v>
      </c>
      <c r="F116" s="42">
        <v>5515261</v>
      </c>
      <c r="G116" s="47">
        <f>E116-F116</f>
        <v>808147</v>
      </c>
      <c r="H116" s="121" t="s">
        <v>87</v>
      </c>
      <c r="I116" s="48">
        <v>1291418</v>
      </c>
      <c r="J116" s="118" t="s">
        <v>245</v>
      </c>
      <c r="K116" s="96"/>
      <c r="L116" s="29" t="s">
        <v>282</v>
      </c>
      <c r="M116" s="123">
        <f>67399-62595</f>
        <v>4804</v>
      </c>
      <c r="N116" s="10">
        <f>SUM(N92:N115)</f>
        <v>6635273</v>
      </c>
      <c r="O116" s="10">
        <f>SUM(O92:O115)</f>
        <v>4236438</v>
      </c>
      <c r="Q116" s="10">
        <f>SUM(N116:O116)</f>
        <v>10871711</v>
      </c>
    </row>
    <row r="117" spans="2:17" x14ac:dyDescent="0.2">
      <c r="B117" s="24"/>
      <c r="C117" s="12"/>
      <c r="D117" s="35"/>
      <c r="E117" s="13"/>
      <c r="F117" s="42"/>
      <c r="G117" s="47"/>
      <c r="H117" s="121"/>
      <c r="I117" s="48"/>
      <c r="J117" s="118"/>
      <c r="K117" s="96"/>
      <c r="L117" s="29" t="s">
        <v>283</v>
      </c>
      <c r="M117" s="9">
        <v>198355</v>
      </c>
    </row>
    <row r="118" spans="2:17" x14ac:dyDescent="0.2">
      <c r="B118" s="24"/>
      <c r="C118" s="12"/>
      <c r="D118" s="35"/>
      <c r="E118" s="13"/>
      <c r="F118" s="42"/>
      <c r="G118" s="47"/>
      <c r="H118" s="121"/>
      <c r="I118" s="48"/>
      <c r="J118" s="118"/>
      <c r="K118" s="96"/>
      <c r="L118" s="29" t="s">
        <v>284</v>
      </c>
      <c r="M118" s="9">
        <v>101521</v>
      </c>
    </row>
    <row r="119" spans="2:17" x14ac:dyDescent="0.2">
      <c r="B119" s="24"/>
      <c r="C119" s="12"/>
      <c r="D119" s="35"/>
      <c r="E119" s="13"/>
      <c r="F119" s="42"/>
      <c r="G119" s="47"/>
      <c r="H119" s="121"/>
      <c r="I119" s="48"/>
      <c r="J119" s="118"/>
      <c r="K119" s="96"/>
      <c r="L119" s="29" t="s">
        <v>285</v>
      </c>
      <c r="M119" s="9">
        <v>29490</v>
      </c>
    </row>
    <row r="120" spans="2:17" x14ac:dyDescent="0.2">
      <c r="B120" s="24"/>
      <c r="C120" s="12"/>
      <c r="D120" s="35"/>
      <c r="E120" s="13"/>
      <c r="F120" s="42"/>
      <c r="G120" s="47"/>
      <c r="H120" s="121"/>
      <c r="I120" s="48"/>
      <c r="J120" s="118"/>
      <c r="K120" s="96"/>
      <c r="L120" s="29" t="s">
        <v>286</v>
      </c>
      <c r="M120" s="9">
        <v>137241</v>
      </c>
    </row>
    <row r="121" spans="2:17" x14ac:dyDescent="0.2">
      <c r="B121" s="24"/>
      <c r="C121" s="12"/>
      <c r="D121" s="35"/>
      <c r="E121" s="13"/>
      <c r="F121" s="42"/>
      <c r="G121" s="47"/>
      <c r="H121" s="121"/>
      <c r="I121" s="48"/>
      <c r="J121" s="118"/>
      <c r="K121" s="96"/>
      <c r="L121" s="29" t="s">
        <v>287</v>
      </c>
      <c r="M121" s="9">
        <v>274141</v>
      </c>
    </row>
    <row r="122" spans="2:17" x14ac:dyDescent="0.2">
      <c r="B122" s="24"/>
      <c r="C122" s="17" t="s">
        <v>278</v>
      </c>
      <c r="D122" s="35"/>
      <c r="E122" s="13"/>
      <c r="F122" s="42"/>
      <c r="G122" s="47">
        <v>-62595</v>
      </c>
      <c r="H122" s="121"/>
      <c r="I122" s="48">
        <v>0</v>
      </c>
      <c r="J122" s="118"/>
      <c r="K122" s="96"/>
      <c r="L122" s="28"/>
    </row>
    <row r="123" spans="2:17" x14ac:dyDescent="0.2">
      <c r="B123" s="24">
        <v>109</v>
      </c>
      <c r="C123" s="12" t="s">
        <v>96</v>
      </c>
      <c r="D123" s="35"/>
      <c r="E123" s="13">
        <v>840678</v>
      </c>
      <c r="F123" s="42">
        <v>491383</v>
      </c>
      <c r="G123" s="47">
        <f>E123-F123</f>
        <v>349295</v>
      </c>
      <c r="H123" s="36" t="s">
        <v>87</v>
      </c>
      <c r="I123" s="47">
        <v>404681</v>
      </c>
      <c r="J123" s="118" t="s">
        <v>245</v>
      </c>
      <c r="L123" s="28" t="s">
        <v>288</v>
      </c>
      <c r="M123" s="9">
        <v>103500</v>
      </c>
    </row>
    <row r="124" spans="2:17" x14ac:dyDescent="0.2">
      <c r="B124" s="24"/>
      <c r="C124" s="12"/>
      <c r="D124" s="35"/>
      <c r="E124" s="13"/>
      <c r="F124" s="42"/>
      <c r="G124" s="47"/>
      <c r="H124" s="36"/>
      <c r="I124" s="47"/>
      <c r="J124" s="118"/>
      <c r="L124" s="28" t="s">
        <v>289</v>
      </c>
      <c r="M124" s="9">
        <v>108580</v>
      </c>
    </row>
    <row r="125" spans="2:17" x14ac:dyDescent="0.2">
      <c r="B125" s="24"/>
      <c r="C125" s="12"/>
      <c r="D125" s="35"/>
      <c r="E125" s="13"/>
      <c r="F125" s="42"/>
      <c r="G125" s="47"/>
      <c r="H125" s="36"/>
      <c r="I125" s="47"/>
      <c r="J125" s="118"/>
      <c r="L125" s="28" t="s">
        <v>290</v>
      </c>
      <c r="M125" s="9">
        <v>24715</v>
      </c>
    </row>
    <row r="126" spans="2:17" x14ac:dyDescent="0.2">
      <c r="B126" s="24"/>
      <c r="C126" s="12"/>
      <c r="D126" s="35"/>
      <c r="E126" s="13"/>
      <c r="F126" s="42"/>
      <c r="G126" s="47"/>
      <c r="H126" s="36"/>
      <c r="I126" s="47"/>
      <c r="J126" s="118"/>
      <c r="L126" s="28" t="s">
        <v>291</v>
      </c>
      <c r="M126" s="9">
        <v>112500</v>
      </c>
    </row>
    <row r="127" spans="2:17" x14ac:dyDescent="0.2">
      <c r="B127" s="24">
        <v>109</v>
      </c>
      <c r="C127" s="12" t="s">
        <v>205</v>
      </c>
      <c r="D127" s="35"/>
      <c r="E127" s="13">
        <f>2592140+7295180+345530+119240+5111090</f>
        <v>15463180</v>
      </c>
      <c r="F127" s="42">
        <f>455519+135273+7781604+2788667+4983441</f>
        <v>16144504</v>
      </c>
      <c r="G127" s="47">
        <v>-681000</v>
      </c>
      <c r="H127" s="36" t="s">
        <v>87</v>
      </c>
      <c r="I127" s="47">
        <v>0</v>
      </c>
      <c r="J127" s="118" t="s">
        <v>245</v>
      </c>
      <c r="L127" s="28" t="s">
        <v>292</v>
      </c>
      <c r="M127" s="9">
        <v>-400000</v>
      </c>
    </row>
    <row r="128" spans="2:17" x14ac:dyDescent="0.2">
      <c r="B128" s="24"/>
      <c r="C128" s="12"/>
      <c r="D128" s="35"/>
      <c r="E128" s="13"/>
      <c r="F128" s="42"/>
      <c r="G128" s="47"/>
      <c r="H128" s="36"/>
      <c r="I128" s="47"/>
      <c r="J128" s="118"/>
      <c r="L128" s="28" t="s">
        <v>293</v>
      </c>
      <c r="M128" s="9">
        <v>-281000</v>
      </c>
    </row>
    <row r="129" spans="2:15" x14ac:dyDescent="0.2">
      <c r="B129" s="119">
        <v>620</v>
      </c>
      <c r="C129" s="18" t="s">
        <v>266</v>
      </c>
      <c r="D129" s="11"/>
      <c r="E129" s="13"/>
      <c r="F129" s="42"/>
      <c r="G129" s="47"/>
      <c r="H129" s="11"/>
      <c r="I129" s="47"/>
      <c r="J129" s="29" t="s">
        <v>267</v>
      </c>
      <c r="L129" s="28"/>
    </row>
    <row r="130" spans="2:15" ht="25.5" x14ac:dyDescent="0.2">
      <c r="B130" s="37">
        <v>620</v>
      </c>
      <c r="C130" s="18" t="s">
        <v>198</v>
      </c>
      <c r="D130" s="11"/>
      <c r="E130" s="13">
        <v>128267340</v>
      </c>
      <c r="F130" s="42">
        <v>121586212</v>
      </c>
      <c r="G130" s="47">
        <f>E130-F130</f>
        <v>6681128</v>
      </c>
      <c r="H130" s="11" t="s">
        <v>87</v>
      </c>
      <c r="I130" s="47">
        <f>577923-1717318+2001218-684728-708096+1989978-3954-620426+62587+809972</f>
        <v>1707156</v>
      </c>
      <c r="J130" s="29" t="s">
        <v>267</v>
      </c>
      <c r="L130" s="28" t="s">
        <v>294</v>
      </c>
      <c r="M130" s="9">
        <v>6681128</v>
      </c>
    </row>
    <row r="131" spans="2:15" ht="25.5" x14ac:dyDescent="0.2">
      <c r="B131" s="37">
        <v>620</v>
      </c>
      <c r="C131" s="18" t="s">
        <v>199</v>
      </c>
      <c r="D131" s="11"/>
      <c r="E131" s="13">
        <v>39984515</v>
      </c>
      <c r="F131" s="42">
        <v>37909936</v>
      </c>
      <c r="G131" s="47">
        <f t="shared" ref="G131:G149" si="3">E131-F131</f>
        <v>2074579</v>
      </c>
      <c r="H131" s="11" t="s">
        <v>87</v>
      </c>
      <c r="I131" s="47">
        <f>-1047293+1217113-482786-160890+60013+833152+288483+1430224+1267606+80723+313933-4338</f>
        <v>3795940</v>
      </c>
      <c r="J131" s="29" t="s">
        <v>267</v>
      </c>
      <c r="L131" s="28" t="s">
        <v>295</v>
      </c>
      <c r="M131" s="9">
        <v>-34002</v>
      </c>
      <c r="O131" s="9">
        <f>M131</f>
        <v>-34002</v>
      </c>
    </row>
    <row r="132" spans="2:15" x14ac:dyDescent="0.2">
      <c r="B132" s="37"/>
      <c r="C132" s="18"/>
      <c r="D132" s="11"/>
      <c r="E132" s="13"/>
      <c r="F132" s="42"/>
      <c r="G132" s="47"/>
      <c r="H132" s="11"/>
      <c r="I132" s="47"/>
      <c r="J132" s="29"/>
      <c r="L132" s="28" t="s">
        <v>296</v>
      </c>
      <c r="M132" s="9">
        <v>667808</v>
      </c>
      <c r="O132" s="9">
        <f>M132</f>
        <v>667808</v>
      </c>
    </row>
    <row r="133" spans="2:15" x14ac:dyDescent="0.2">
      <c r="B133" s="37"/>
      <c r="C133" s="18"/>
      <c r="D133" s="11"/>
      <c r="E133" s="13"/>
      <c r="F133" s="42"/>
      <c r="G133" s="47"/>
      <c r="H133" s="11"/>
      <c r="I133" s="47"/>
      <c r="J133" s="29"/>
      <c r="L133" s="28" t="s">
        <v>297</v>
      </c>
      <c r="M133" s="9">
        <v>545532</v>
      </c>
    </row>
    <row r="134" spans="2:15" x14ac:dyDescent="0.2">
      <c r="B134" s="37"/>
      <c r="C134" s="18"/>
      <c r="D134" s="11"/>
      <c r="E134" s="13"/>
      <c r="F134" s="42"/>
      <c r="G134" s="47"/>
      <c r="H134" s="11"/>
      <c r="I134" s="47"/>
      <c r="J134" s="29"/>
      <c r="L134" s="28" t="s">
        <v>298</v>
      </c>
      <c r="M134" s="9">
        <v>-2586475</v>
      </c>
    </row>
    <row r="135" spans="2:15" x14ac:dyDescent="0.2">
      <c r="B135" s="37"/>
      <c r="C135" s="18"/>
      <c r="D135" s="11"/>
      <c r="E135" s="13"/>
      <c r="F135" s="42"/>
      <c r="G135" s="47"/>
      <c r="H135" s="11"/>
      <c r="I135" s="47"/>
      <c r="J135" s="29"/>
      <c r="L135" s="28" t="s">
        <v>299</v>
      </c>
      <c r="M135" s="9">
        <v>-259535</v>
      </c>
    </row>
    <row r="136" spans="2:15" x14ac:dyDescent="0.2">
      <c r="B136" s="37"/>
      <c r="C136" s="18"/>
      <c r="D136" s="11"/>
      <c r="E136" s="13"/>
      <c r="F136" s="42"/>
      <c r="G136" s="47"/>
      <c r="H136" s="11"/>
      <c r="I136" s="47"/>
      <c r="J136" s="29"/>
      <c r="L136" s="28" t="s">
        <v>300</v>
      </c>
      <c r="M136" s="9">
        <v>3896145</v>
      </c>
      <c r="N136" s="104" t="s">
        <v>301</v>
      </c>
    </row>
    <row r="137" spans="2:15" x14ac:dyDescent="0.2">
      <c r="B137" s="37"/>
      <c r="C137" s="18"/>
      <c r="D137" s="11"/>
      <c r="E137" s="13"/>
      <c r="F137" s="42"/>
      <c r="G137" s="47"/>
      <c r="H137" s="11"/>
      <c r="I137" s="47"/>
      <c r="J137" s="29"/>
      <c r="L137" s="28" t="s">
        <v>302</v>
      </c>
      <c r="M137" s="9">
        <v>1035557</v>
      </c>
      <c r="N137" s="104" t="s">
        <v>303</v>
      </c>
    </row>
    <row r="138" spans="2:15" x14ac:dyDescent="0.2">
      <c r="B138" s="37"/>
      <c r="C138" s="18"/>
      <c r="D138" s="11"/>
      <c r="E138" s="13"/>
      <c r="F138" s="42"/>
      <c r="G138" s="47"/>
      <c r="H138" s="11"/>
      <c r="I138" s="47"/>
      <c r="J138" s="29"/>
      <c r="L138" s="28" t="s">
        <v>304</v>
      </c>
      <c r="M138" s="9">
        <v>-1536178</v>
      </c>
      <c r="N138" s="104" t="s">
        <v>305</v>
      </c>
    </row>
    <row r="139" spans="2:15" x14ac:dyDescent="0.2">
      <c r="B139" s="37"/>
      <c r="C139" s="18"/>
      <c r="D139" s="11"/>
      <c r="E139" s="13"/>
      <c r="F139" s="42"/>
      <c r="G139" s="47"/>
      <c r="H139" s="11"/>
      <c r="I139" s="47"/>
      <c r="J139" s="29"/>
      <c r="L139" s="28" t="s">
        <v>306</v>
      </c>
      <c r="M139" s="9">
        <v>265230</v>
      </c>
      <c r="N139" s="104" t="s">
        <v>307</v>
      </c>
    </row>
    <row r="140" spans="2:15" x14ac:dyDescent="0.2">
      <c r="B140" s="37"/>
      <c r="C140" s="18"/>
      <c r="D140" s="11"/>
      <c r="E140" s="13"/>
      <c r="F140" s="42"/>
      <c r="G140" s="47"/>
      <c r="H140" s="11"/>
      <c r="I140" s="47"/>
      <c r="J140" s="29"/>
      <c r="L140" s="28" t="s">
        <v>308</v>
      </c>
      <c r="M140" s="9">
        <v>80497</v>
      </c>
      <c r="N140" s="104" t="s">
        <v>309</v>
      </c>
    </row>
    <row r="141" spans="2:15" x14ac:dyDescent="0.2">
      <c r="B141" s="37"/>
      <c r="C141" s="18"/>
      <c r="D141" s="11"/>
      <c r="E141" s="13"/>
      <c r="F141" s="42"/>
      <c r="G141" s="47"/>
      <c r="H141" s="11"/>
      <c r="I141" s="47"/>
      <c r="J141" s="29"/>
      <c r="L141" s="28"/>
      <c r="N141" s="104"/>
    </row>
    <row r="142" spans="2:15" x14ac:dyDescent="0.2">
      <c r="B142" s="37"/>
      <c r="C142" s="18"/>
      <c r="D142" s="11"/>
      <c r="E142" s="13"/>
      <c r="F142" s="42"/>
      <c r="G142" s="47"/>
      <c r="H142" s="11"/>
      <c r="I142" s="47"/>
      <c r="J142" s="29"/>
      <c r="L142" s="28"/>
      <c r="N142" s="104"/>
    </row>
    <row r="143" spans="2:15" x14ac:dyDescent="0.2">
      <c r="B143" s="37">
        <v>620</v>
      </c>
      <c r="C143" s="18" t="s">
        <v>200</v>
      </c>
      <c r="D143" s="11"/>
      <c r="E143" s="13">
        <v>6484953</v>
      </c>
      <c r="F143" s="42">
        <v>6369067</v>
      </c>
      <c r="G143" s="47">
        <f t="shared" si="3"/>
        <v>115886</v>
      </c>
      <c r="H143" s="11" t="s">
        <v>87</v>
      </c>
      <c r="I143" s="47">
        <v>708386</v>
      </c>
      <c r="J143" s="29" t="s">
        <v>267</v>
      </c>
      <c r="L143" s="28" t="s">
        <v>310</v>
      </c>
      <c r="M143" s="9">
        <v>807875</v>
      </c>
      <c r="O143" s="9">
        <f>M143</f>
        <v>807875</v>
      </c>
    </row>
    <row r="144" spans="2:15" x14ac:dyDescent="0.2">
      <c r="B144" s="37"/>
      <c r="C144" s="18"/>
      <c r="D144" s="11"/>
      <c r="E144" s="13"/>
      <c r="F144" s="42"/>
      <c r="G144" s="47"/>
      <c r="H144" s="11"/>
      <c r="I144" s="47"/>
      <c r="J144" s="29"/>
      <c r="L144" s="28" t="s">
        <v>311</v>
      </c>
      <c r="M144" s="9">
        <v>-691989</v>
      </c>
    </row>
    <row r="145" spans="2:16" x14ac:dyDescent="0.2">
      <c r="B145" s="37">
        <v>620</v>
      </c>
      <c r="C145" s="18" t="s">
        <v>201</v>
      </c>
      <c r="D145" s="11"/>
      <c r="E145" s="13">
        <v>9258446</v>
      </c>
      <c r="F145" s="42">
        <v>7093588</v>
      </c>
      <c r="G145" s="47">
        <f t="shared" si="3"/>
        <v>2164858</v>
      </c>
      <c r="H145" s="11" t="s">
        <v>87</v>
      </c>
      <c r="I145" s="47">
        <f>63506+309499+350648</f>
        <v>723653</v>
      </c>
      <c r="J145" s="29" t="s">
        <v>267</v>
      </c>
      <c r="L145" s="28" t="s">
        <v>312</v>
      </c>
      <c r="M145" s="9">
        <v>139453</v>
      </c>
      <c r="O145" s="10">
        <f>M145</f>
        <v>139453</v>
      </c>
    </row>
    <row r="146" spans="2:16" x14ac:dyDescent="0.2">
      <c r="B146" s="37"/>
      <c r="C146" s="18"/>
      <c r="D146" s="11"/>
      <c r="E146" s="13"/>
      <c r="F146" s="42"/>
      <c r="G146" s="47"/>
      <c r="H146" s="11"/>
      <c r="I146" s="47"/>
      <c r="J146" s="29"/>
      <c r="L146" s="28" t="s">
        <v>313</v>
      </c>
      <c r="M146" s="9">
        <v>1007117</v>
      </c>
    </row>
    <row r="147" spans="2:16" x14ac:dyDescent="0.2">
      <c r="B147" s="37"/>
      <c r="C147" s="18"/>
      <c r="D147" s="11"/>
      <c r="E147" s="13"/>
      <c r="F147" s="42"/>
      <c r="G147" s="47"/>
      <c r="H147" s="11"/>
      <c r="I147" s="47"/>
      <c r="J147" s="29"/>
      <c r="L147" s="28" t="s">
        <v>314</v>
      </c>
      <c r="M147" s="9">
        <v>1018288</v>
      </c>
    </row>
    <row r="148" spans="2:16" x14ac:dyDescent="0.2">
      <c r="B148" s="37">
        <v>620</v>
      </c>
      <c r="C148" s="18" t="s">
        <v>202</v>
      </c>
      <c r="D148" s="11"/>
      <c r="E148" s="13">
        <v>19987542</v>
      </c>
      <c r="F148" s="42">
        <v>20255912</v>
      </c>
      <c r="G148" s="47">
        <f t="shared" si="3"/>
        <v>-268370</v>
      </c>
      <c r="H148" s="11" t="s">
        <v>87</v>
      </c>
      <c r="I148" s="47">
        <f>392346+82702-10172</f>
        <v>464876</v>
      </c>
      <c r="J148" s="29" t="s">
        <v>267</v>
      </c>
      <c r="L148" s="28" t="s">
        <v>315</v>
      </c>
      <c r="M148" s="9">
        <v>-268370</v>
      </c>
    </row>
    <row r="149" spans="2:16" ht="25.5" x14ac:dyDescent="0.2">
      <c r="B149" s="37">
        <v>103</v>
      </c>
      <c r="C149" s="18" t="s">
        <v>277</v>
      </c>
      <c r="D149" s="11">
        <v>523005</v>
      </c>
      <c r="E149" s="13">
        <v>-21788062</v>
      </c>
      <c r="F149" s="42">
        <v>-24237306</v>
      </c>
      <c r="G149" s="47">
        <f t="shared" si="3"/>
        <v>2449244</v>
      </c>
      <c r="H149" s="36" t="s">
        <v>87</v>
      </c>
      <c r="I149" s="47">
        <v>0</v>
      </c>
      <c r="J149" s="122"/>
      <c r="L149" s="25" t="s">
        <v>325</v>
      </c>
      <c r="M149" s="9">
        <v>2018762</v>
      </c>
      <c r="O149" s="10">
        <f>M149</f>
        <v>2018762</v>
      </c>
    </row>
    <row r="150" spans="2:16" x14ac:dyDescent="0.2">
      <c r="B150" s="24"/>
      <c r="C150" s="12"/>
      <c r="D150" s="11"/>
      <c r="E150" s="13"/>
      <c r="F150" s="42"/>
      <c r="G150" s="47"/>
      <c r="H150" s="11"/>
      <c r="I150" s="47"/>
      <c r="J150" s="28"/>
      <c r="L150" s="25" t="s">
        <v>326</v>
      </c>
      <c r="M150" s="9">
        <v>430482</v>
      </c>
    </row>
    <row r="151" spans="2:16" ht="13.5" thickBot="1" x14ac:dyDescent="0.25">
      <c r="B151" s="30" t="s">
        <v>61</v>
      </c>
      <c r="C151" s="31"/>
      <c r="D151" s="32"/>
      <c r="E151" s="33">
        <f>SUM(E9:E150)</f>
        <v>863147306</v>
      </c>
      <c r="F151" s="45">
        <f>SUM(F9:F150)</f>
        <v>832250396</v>
      </c>
      <c r="G151" s="49">
        <f>SUM(G9:G150)</f>
        <v>29174697</v>
      </c>
      <c r="H151" s="11"/>
      <c r="I151" s="47">
        <f>SUM(I9:I150)</f>
        <v>24168188</v>
      </c>
      <c r="J151" s="51"/>
      <c r="L151" s="25"/>
    </row>
    <row r="152" spans="2:16" ht="4.5" customHeight="1" x14ac:dyDescent="0.2">
      <c r="B152" s="63"/>
      <c r="C152" s="64"/>
      <c r="D152" s="65"/>
      <c r="E152" s="66"/>
      <c r="F152" s="46"/>
      <c r="G152" s="21"/>
      <c r="H152" s="22"/>
      <c r="I152" s="67"/>
      <c r="J152" s="68"/>
      <c r="L152" s="28"/>
    </row>
    <row r="153" spans="2:16" ht="22.5" customHeight="1" x14ac:dyDescent="0.2">
      <c r="B153" s="130" t="s">
        <v>89</v>
      </c>
      <c r="C153" s="131"/>
      <c r="D153" s="131"/>
      <c r="E153" s="94"/>
      <c r="F153" s="47"/>
      <c r="G153" s="77"/>
      <c r="H153" s="13"/>
      <c r="I153" s="61"/>
      <c r="J153" s="69"/>
      <c r="L153" s="25"/>
    </row>
    <row r="154" spans="2:16" ht="12.75" customHeight="1" x14ac:dyDescent="0.2">
      <c r="B154" s="130" t="s">
        <v>97</v>
      </c>
      <c r="C154" s="131"/>
      <c r="D154" s="131"/>
      <c r="E154" s="95"/>
      <c r="F154" s="47"/>
      <c r="G154" s="77">
        <v>181066</v>
      </c>
      <c r="H154" s="13"/>
      <c r="I154" s="61"/>
      <c r="J154" s="69"/>
      <c r="L154" s="61" t="s">
        <v>327</v>
      </c>
      <c r="O154" s="10">
        <f>G154</f>
        <v>181066</v>
      </c>
    </row>
    <row r="155" spans="2:16" x14ac:dyDescent="0.2">
      <c r="B155" s="70"/>
      <c r="C155" s="36"/>
      <c r="D155" s="34"/>
      <c r="E155" s="44"/>
      <c r="F155" s="47"/>
      <c r="G155" s="11"/>
      <c r="H155" s="13"/>
      <c r="I155" s="61"/>
      <c r="J155" s="69"/>
      <c r="L155" s="61"/>
      <c r="N155" s="10">
        <f>SUM(N116:N154)</f>
        <v>6635273</v>
      </c>
      <c r="O155" s="10">
        <f>SUM(O116:O154)</f>
        <v>8017400</v>
      </c>
      <c r="P155" s="10">
        <f>SUM(N155:O155)</f>
        <v>14652673</v>
      </c>
    </row>
    <row r="156" spans="2:16" ht="27" customHeight="1" thickBot="1" x14ac:dyDescent="0.25">
      <c r="B156" s="126" t="s">
        <v>61</v>
      </c>
      <c r="C156" s="127"/>
      <c r="D156" s="128"/>
      <c r="E156" s="71"/>
      <c r="F156" s="72"/>
      <c r="G156" s="76">
        <f>SUM(G151:G154)</f>
        <v>29355763</v>
      </c>
      <c r="H156" s="73"/>
      <c r="I156" s="74"/>
      <c r="J156" s="75"/>
      <c r="L156" s="61"/>
    </row>
    <row r="157" spans="2:16" x14ac:dyDescent="0.2">
      <c r="L157" s="61"/>
    </row>
  </sheetData>
  <mergeCells count="4">
    <mergeCell ref="G7:J7"/>
    <mergeCell ref="B153:D153"/>
    <mergeCell ref="B154:D154"/>
    <mergeCell ref="B156:D156"/>
  </mergeCells>
  <pageMargins left="0" right="0" top="0.74803149606299213" bottom="0.39370078740157483" header="0" footer="0"/>
  <pageSetup paperSize="9" orientation="portrait" r:id="rId1"/>
  <headerFooter alignWithMargins="0">
    <oddFooter>&amp;L&amp;8&amp;F&amp;R&amp;De]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opLeftCell="A3" zoomScaleNormal="100" workbookViewId="0">
      <selection activeCell="I8" sqref="I8"/>
    </sheetView>
  </sheetViews>
  <sheetFormatPr defaultRowHeight="12.75" x14ac:dyDescent="0.2"/>
  <cols>
    <col min="1" max="1" width="2" style="9" customWidth="1"/>
    <col min="2" max="2" width="10.42578125" style="9" customWidth="1"/>
    <col min="3" max="3" width="46" style="9" customWidth="1"/>
    <col min="4" max="4" width="11.42578125" style="9" customWidth="1"/>
    <col min="5" max="5" width="10.42578125" style="9" customWidth="1"/>
    <col min="6" max="6" width="12.42578125" style="9" customWidth="1"/>
    <col min="7" max="7" width="13" style="9" customWidth="1"/>
    <col min="8" max="8" width="31.5703125" style="9" customWidth="1"/>
    <col min="9" max="9" width="28.140625" style="9" customWidth="1"/>
    <col min="10" max="16384" width="9.140625" style="9"/>
  </cols>
  <sheetData>
    <row r="1" spans="2:9" ht="13.5" thickBot="1" x14ac:dyDescent="0.25"/>
    <row r="2" spans="2:9" ht="26.25" thickBot="1" x14ac:dyDescent="0.4">
      <c r="B2" s="134" t="s">
        <v>262</v>
      </c>
      <c r="C2" s="135"/>
      <c r="D2" s="135"/>
      <c r="E2" s="135"/>
      <c r="F2" s="136"/>
    </row>
    <row r="4" spans="2:9" ht="18" x14ac:dyDescent="0.25">
      <c r="B4" s="4" t="s">
        <v>0</v>
      </c>
      <c r="C4" s="2"/>
    </row>
    <row r="5" spans="2:9" ht="15" x14ac:dyDescent="0.25">
      <c r="B5" s="78"/>
      <c r="C5" s="79" t="s">
        <v>98</v>
      </c>
      <c r="D5" s="79"/>
      <c r="E5" s="78"/>
      <c r="F5" s="78"/>
      <c r="G5" s="78"/>
      <c r="H5" s="78"/>
      <c r="I5" s="78"/>
    </row>
    <row r="6" spans="2:9" x14ac:dyDescent="0.2">
      <c r="B6" s="80" t="s">
        <v>2</v>
      </c>
      <c r="C6" s="80" t="s">
        <v>99</v>
      </c>
      <c r="D6" s="81" t="s">
        <v>100</v>
      </c>
      <c r="E6" s="82" t="s">
        <v>101</v>
      </c>
      <c r="F6" s="81" t="s">
        <v>102</v>
      </c>
      <c r="G6" s="82" t="s">
        <v>103</v>
      </c>
      <c r="H6" s="82" t="s">
        <v>104</v>
      </c>
    </row>
    <row r="7" spans="2:9" x14ac:dyDescent="0.2">
      <c r="B7" s="83"/>
      <c r="C7" s="83"/>
      <c r="D7" s="84">
        <v>2017</v>
      </c>
      <c r="E7" s="85">
        <v>2017</v>
      </c>
      <c r="F7" s="84" t="s">
        <v>105</v>
      </c>
      <c r="G7" s="85" t="s">
        <v>263</v>
      </c>
      <c r="H7" s="85"/>
    </row>
    <row r="8" spans="2:9" ht="18" customHeight="1" x14ac:dyDescent="0.2">
      <c r="B8" s="105" t="s">
        <v>106</v>
      </c>
      <c r="C8" s="106" t="s">
        <v>246</v>
      </c>
      <c r="D8" s="107">
        <v>1361725</v>
      </c>
      <c r="E8" s="108">
        <v>844718</v>
      </c>
      <c r="F8" s="107">
        <f>D8-E8</f>
        <v>517007</v>
      </c>
      <c r="G8" s="109">
        <f>F8</f>
        <v>517007</v>
      </c>
      <c r="H8" s="110" t="s">
        <v>247</v>
      </c>
      <c r="I8" s="9" t="s">
        <v>317</v>
      </c>
    </row>
    <row r="9" spans="2:9" ht="25.5" x14ac:dyDescent="0.2">
      <c r="B9" s="111" t="s">
        <v>63</v>
      </c>
      <c r="C9" s="112" t="s">
        <v>248</v>
      </c>
      <c r="D9" s="107">
        <v>264867</v>
      </c>
      <c r="E9" s="108">
        <v>181749</v>
      </c>
      <c r="F9" s="107">
        <f t="shared" ref="F9:F17" si="0">D9-E9</f>
        <v>83118</v>
      </c>
      <c r="G9" s="109">
        <f>F9</f>
        <v>83118</v>
      </c>
      <c r="H9" s="114" t="s">
        <v>249</v>
      </c>
      <c r="I9" s="9" t="s">
        <v>318</v>
      </c>
    </row>
    <row r="10" spans="2:9" ht="25.5" x14ac:dyDescent="0.2">
      <c r="B10" s="111" t="s">
        <v>107</v>
      </c>
      <c r="C10" s="112" t="s">
        <v>250</v>
      </c>
      <c r="D10" s="107">
        <f>4467+1024878</f>
        <v>1029345</v>
      </c>
      <c r="E10" s="108">
        <v>449601</v>
      </c>
      <c r="F10" s="107">
        <f t="shared" si="0"/>
        <v>579744</v>
      </c>
      <c r="G10" s="109">
        <f t="shared" ref="G10:G11" si="1">F10</f>
        <v>579744</v>
      </c>
      <c r="H10" s="114" t="s">
        <v>249</v>
      </c>
      <c r="I10" s="9" t="s">
        <v>319</v>
      </c>
    </row>
    <row r="11" spans="2:9" ht="25.5" x14ac:dyDescent="0.2">
      <c r="B11" s="111" t="s">
        <v>251</v>
      </c>
      <c r="C11" s="112" t="s">
        <v>252</v>
      </c>
      <c r="D11" s="107">
        <f>950080+2193500</f>
        <v>3143580</v>
      </c>
      <c r="E11" s="108">
        <f>339605+39939</f>
        <v>379544</v>
      </c>
      <c r="F11" s="107">
        <f t="shared" si="0"/>
        <v>2764036</v>
      </c>
      <c r="G11" s="109">
        <f t="shared" si="1"/>
        <v>2764036</v>
      </c>
      <c r="H11" s="113" t="s">
        <v>249</v>
      </c>
      <c r="I11" s="9" t="s">
        <v>320</v>
      </c>
    </row>
    <row r="12" spans="2:9" x14ac:dyDescent="0.2">
      <c r="B12" s="111" t="s">
        <v>108</v>
      </c>
      <c r="C12" s="112" t="s">
        <v>109</v>
      </c>
      <c r="D12" s="107">
        <v>8644000</v>
      </c>
      <c r="E12" s="108">
        <v>0</v>
      </c>
      <c r="F12" s="107">
        <f t="shared" si="0"/>
        <v>8644000</v>
      </c>
      <c r="G12" s="109">
        <v>0</v>
      </c>
      <c r="H12" s="114" t="s">
        <v>253</v>
      </c>
    </row>
    <row r="13" spans="2:9" x14ac:dyDescent="0.2">
      <c r="B13" s="111" t="s">
        <v>110</v>
      </c>
      <c r="C13" s="112" t="s">
        <v>111</v>
      </c>
      <c r="D13" s="107">
        <v>382242</v>
      </c>
      <c r="E13" s="108">
        <v>340817.89</v>
      </c>
      <c r="F13" s="107">
        <f t="shared" si="0"/>
        <v>41424.109999999986</v>
      </c>
      <c r="G13" s="109">
        <f>F13</f>
        <v>41424.109999999986</v>
      </c>
      <c r="H13" s="109" t="s">
        <v>254</v>
      </c>
      <c r="I13" s="9" t="s">
        <v>321</v>
      </c>
    </row>
    <row r="14" spans="2:9" ht="25.5" x14ac:dyDescent="0.2">
      <c r="B14" s="111" t="s">
        <v>255</v>
      </c>
      <c r="C14" s="112" t="s">
        <v>256</v>
      </c>
      <c r="D14" s="107">
        <v>-1136000</v>
      </c>
      <c r="E14" s="108">
        <v>-33237.14</v>
      </c>
      <c r="F14" s="107">
        <f t="shared" si="0"/>
        <v>-1102762.8600000001</v>
      </c>
      <c r="G14" s="109">
        <f>F14</f>
        <v>-1102762.8600000001</v>
      </c>
      <c r="H14" s="114" t="s">
        <v>257</v>
      </c>
      <c r="I14" s="9" t="s">
        <v>322</v>
      </c>
    </row>
    <row r="15" spans="2:9" ht="25.5" x14ac:dyDescent="0.2">
      <c r="B15" s="111" t="s">
        <v>258</v>
      </c>
      <c r="C15" s="112" t="s">
        <v>259</v>
      </c>
      <c r="D15" s="107">
        <v>0</v>
      </c>
      <c r="E15" s="108">
        <v>192911</v>
      </c>
      <c r="F15" s="107">
        <f t="shared" si="0"/>
        <v>-192911</v>
      </c>
      <c r="G15" s="109">
        <f>F15</f>
        <v>-192911</v>
      </c>
      <c r="H15" s="110" t="s">
        <v>260</v>
      </c>
      <c r="I15" s="9" t="s">
        <v>323</v>
      </c>
    </row>
    <row r="16" spans="2:9" x14ac:dyDescent="0.2">
      <c r="B16" s="105" t="s">
        <v>64</v>
      </c>
      <c r="C16" s="106" t="s">
        <v>112</v>
      </c>
      <c r="D16" s="107">
        <v>535404</v>
      </c>
      <c r="E16" s="108">
        <v>10839.6</v>
      </c>
      <c r="F16" s="107">
        <f t="shared" si="0"/>
        <v>524564.4</v>
      </c>
      <c r="G16" s="109">
        <f>F16</f>
        <v>524564.4</v>
      </c>
      <c r="H16" s="110" t="s">
        <v>260</v>
      </c>
      <c r="I16" s="9" t="s">
        <v>324</v>
      </c>
    </row>
    <row r="17" spans="1:9" ht="19.5" customHeight="1" x14ac:dyDescent="0.2">
      <c r="B17" s="105" t="s">
        <v>85</v>
      </c>
      <c r="C17" s="106" t="s">
        <v>86</v>
      </c>
      <c r="D17" s="107">
        <v>12448113</v>
      </c>
      <c r="E17" s="108">
        <v>1360929</v>
      </c>
      <c r="F17" s="107">
        <f t="shared" si="0"/>
        <v>11087184</v>
      </c>
      <c r="G17" s="109">
        <f>F17</f>
        <v>11087184</v>
      </c>
      <c r="H17" s="110" t="s">
        <v>261</v>
      </c>
      <c r="I17" s="9" t="s">
        <v>316</v>
      </c>
    </row>
    <row r="18" spans="1:9" ht="33" customHeight="1" x14ac:dyDescent="0.2">
      <c r="A18" s="1"/>
      <c r="B18" s="115" t="s">
        <v>113</v>
      </c>
      <c r="C18" s="115"/>
      <c r="D18" s="116">
        <f>SUM(D8:D17)</f>
        <v>26673276</v>
      </c>
      <c r="E18" s="116">
        <f t="shared" ref="E18:F18" si="2">SUM(E8:E17)</f>
        <v>3727872.35</v>
      </c>
      <c r="F18" s="116">
        <f t="shared" si="2"/>
        <v>22945403.649999999</v>
      </c>
      <c r="G18" s="116">
        <f>SUM(G8:G17)</f>
        <v>14301403.65</v>
      </c>
      <c r="H18" s="117"/>
    </row>
    <row r="19" spans="1:9" x14ac:dyDescent="0.2">
      <c r="B19" s="92" t="s">
        <v>264</v>
      </c>
      <c r="C19" s="93"/>
      <c r="D19" s="87"/>
      <c r="E19" s="88"/>
      <c r="F19" s="88"/>
      <c r="G19" s="87"/>
      <c r="H19" s="86"/>
    </row>
    <row r="20" spans="1:9" x14ac:dyDescent="0.2">
      <c r="B20" s="92" t="s">
        <v>265</v>
      </c>
      <c r="C20" s="93"/>
      <c r="D20" s="87"/>
      <c r="E20" s="88"/>
      <c r="F20" s="88"/>
      <c r="G20" s="87"/>
      <c r="H20" s="86"/>
    </row>
    <row r="21" spans="1:9" x14ac:dyDescent="0.2">
      <c r="B21" s="132"/>
      <c r="C21" s="133"/>
      <c r="D21" s="89"/>
      <c r="E21" s="90"/>
      <c r="F21" s="90"/>
      <c r="G21" s="91"/>
      <c r="H21" s="90"/>
    </row>
  </sheetData>
  <mergeCells count="2">
    <mergeCell ref="B2:F2"/>
    <mergeCell ref="B21:C21"/>
  </mergeCells>
  <pageMargins left="0.39370078740157483" right="0.19685039370078741" top="0.74803149606299213" bottom="0.39370078740157483" header="0" footer="0"/>
  <pageSetup paperSize="9" scale="87" orientation="landscape" r:id="rId1"/>
  <headerFooter alignWithMargins="0">
    <oddFooter>&amp;L&amp;8&amp;F&amp;R&amp;P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2018-03-20T12:00:00+00:00</MeetingStartDate>
    <EnclosureFileNumber xmlns="d08b57ff-b9b7-4581-975d-98f87b579a51">14966/18</EnclosureFileNumber>
    <AgendaId xmlns="d08b57ff-b9b7-4581-975d-98f87b579a51">8093</AgendaId>
    <AccessLevel xmlns="d08b57ff-b9b7-4581-975d-98f87b579a51">1</AccessLevel>
    <EnclosureType xmlns="d08b57ff-b9b7-4581-975d-98f87b579a51">Enclosure</EnclosureType>
    <CommitteeName xmlns="d08b57ff-b9b7-4581-975d-98f87b579a51">Udvalget for Børn og Læring</CommitteeName>
    <FusionId xmlns="d08b57ff-b9b7-4581-975d-98f87b579a51">2790685</FusionId>
    <AgendaAccessLevelName xmlns="d08b57ff-b9b7-4581-975d-98f87b579a51">Åben</AgendaAccessLevelName>
    <UNC xmlns="d08b57ff-b9b7-4581-975d-98f87b579a51">2533535</UNC>
    <MeetingTitle xmlns="d08b57ff-b9b7-4581-975d-98f87b579a51">20-03-2018</MeetingTitle>
    <MeetingDateAndTime xmlns="d08b57ff-b9b7-4581-975d-98f87b579a51">20-03-2018 fra 13:00 - 18:30</MeetingDateAndTime>
    <MeetingEndDate xmlns="d08b57ff-b9b7-4581-975d-98f87b579a51">2018-03-20T17:30:00+00:00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AFB745-A3A2-4A85-9EE7-2283B430727A}"/>
</file>

<file path=customXml/itemProps2.xml><?xml version="1.0" encoding="utf-8"?>
<ds:datastoreItem xmlns:ds="http://schemas.openxmlformats.org/officeDocument/2006/customXml" ds:itemID="{F4C6F999-93DE-486C-8F9F-BF67B7926031}"/>
</file>

<file path=customXml/itemProps3.xml><?xml version="1.0" encoding="utf-8"?>
<ds:datastoreItem xmlns:ds="http://schemas.openxmlformats.org/officeDocument/2006/customXml" ds:itemID="{079EC4DE-3706-4212-8F4C-EC50F37BDC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23</vt:i4>
      </vt:variant>
      <vt:variant>
        <vt:lpstr>Navngivne områder</vt:lpstr>
      </vt:variant>
      <vt:variant>
        <vt:i4>2</vt:i4>
      </vt:variant>
    </vt:vector>
  </HeadingPairs>
  <TitlesOfParts>
    <vt:vector size="25" baseType="lpstr">
      <vt:lpstr>Børn og Undervisning-drift</vt:lpstr>
      <vt:lpstr>Børn og Undervisning-anlæg</vt:lpstr>
      <vt:lpstr>Børn og Undervisning-med konton</vt:lpstr>
      <vt:lpstr>anlæg med konto nr.</vt:lpstr>
      <vt:lpstr>Ark1</vt:lpstr>
      <vt:lpstr>Ark3</vt:lpstr>
      <vt:lpstr>Ark4</vt:lpstr>
      <vt:lpstr>Ark5</vt:lpstr>
      <vt:lpstr>Ark6</vt:lpstr>
      <vt:lpstr>Ark7</vt:lpstr>
      <vt:lpstr>Ark8</vt:lpstr>
      <vt:lpstr>Ark9</vt:lpstr>
      <vt:lpstr>Ark10</vt:lpstr>
      <vt:lpstr>Ark11</vt:lpstr>
      <vt:lpstr>Ark12</vt:lpstr>
      <vt:lpstr>Ark13</vt:lpstr>
      <vt:lpstr>Ark14</vt:lpstr>
      <vt:lpstr>Ark15</vt:lpstr>
      <vt:lpstr>Ark16</vt:lpstr>
      <vt:lpstr>Ark17</vt:lpstr>
      <vt:lpstr>Ark18</vt:lpstr>
      <vt:lpstr>Ark19</vt:lpstr>
      <vt:lpstr>Ark20</vt:lpstr>
      <vt:lpstr>'Børn og Undervisning-drift'!Udskriftstitler</vt:lpstr>
      <vt:lpstr>'Børn og Undervisning-med konton'!Udskriftstitler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-20-03-2018 - Bilag 35.01 Budgetoverførsel fra 2017 til 2018 - Udvalget for Børn og Undervisning</dc:title>
  <dc:subject>ØVRIGE</dc:subject>
  <dc:creator>JOPE</dc:creator>
  <dc:description>Budgetoverførsler fra 2011 til 2012 - total oversigt</dc:description>
  <cp:lastModifiedBy>Jette Poulsen</cp:lastModifiedBy>
  <cp:lastPrinted>2018-03-06T13:03:12Z</cp:lastPrinted>
  <dcterms:created xsi:type="dcterms:W3CDTF">2008-01-30T07:27:00Z</dcterms:created>
  <dcterms:modified xsi:type="dcterms:W3CDTF">2018-03-19T10:54:46Z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